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110" yWindow="15" windowWidth="18990" windowHeight="11790"/>
  </bookViews>
  <sheets>
    <sheet name="Hlavička" sheetId="4" r:id="rId1"/>
    <sheet name="Přehled" sheetId="6" r:id="rId2"/>
    <sheet name="Předpoklady" sheetId="13" r:id="rId3"/>
    <sheet name="Analýza" sheetId="5" r:id="rId4"/>
    <sheet name="Design" sheetId="7" r:id="rId5"/>
    <sheet name="Implementace" sheetId="8" r:id="rId6"/>
    <sheet name="Testování" sheetId="10" r:id="rId7"/>
    <sheet name="PM" sheetId="9" r:id="rId8"/>
    <sheet name="Dodávka" sheetId="12" r:id="rId9"/>
    <sheet name="Ostatní" sheetId="11" r:id="rId10"/>
  </sheets>
  <calcPr calcId="125725"/>
</workbook>
</file>

<file path=xl/calcChain.xml><?xml version="1.0" encoding="utf-8"?>
<calcChain xmlns="http://schemas.openxmlformats.org/spreadsheetml/2006/main">
  <c r="C32" i="6"/>
  <c r="F3" i="11"/>
  <c r="E3"/>
  <c r="D3"/>
  <c r="C3"/>
  <c r="B3"/>
  <c r="F3" i="12"/>
  <c r="E3"/>
  <c r="D3"/>
  <c r="C3"/>
  <c r="B3"/>
  <c r="F3" i="9"/>
  <c r="E3"/>
  <c r="D3"/>
  <c r="C3"/>
  <c r="B3"/>
  <c r="F3" i="10"/>
  <c r="E3"/>
  <c r="D3"/>
  <c r="C3"/>
  <c r="B3"/>
  <c r="F3" i="8"/>
  <c r="E3"/>
  <c r="D3"/>
  <c r="C3"/>
  <c r="B3"/>
  <c r="F3" i="7"/>
  <c r="E3"/>
  <c r="D3"/>
  <c r="C3"/>
  <c r="B3"/>
  <c r="F3" i="5"/>
  <c r="E3"/>
  <c r="D3"/>
  <c r="C3"/>
  <c r="B3"/>
  <c r="D34" i="12"/>
  <c r="C34"/>
  <c r="B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F34" s="1"/>
  <c r="E4"/>
  <c r="E34" s="1"/>
  <c r="D34" i="11"/>
  <c r="C34"/>
  <c r="B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F34" s="1"/>
  <c r="E4"/>
  <c r="E34" s="1"/>
  <c r="D34" i="10"/>
  <c r="C34"/>
  <c r="B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E34" s="1"/>
  <c r="D34" i="9"/>
  <c r="C34"/>
  <c r="B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F34" s="1"/>
  <c r="E4"/>
  <c r="E34" s="1"/>
  <c r="D34" i="8"/>
  <c r="C34"/>
  <c r="B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E34" s="1"/>
  <c r="D34" i="7"/>
  <c r="C34"/>
  <c r="B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E4" i="5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D34"/>
  <c r="C34"/>
  <c r="B34"/>
  <c r="F34" i="10" l="1"/>
  <c r="F7" i="6" s="1"/>
  <c r="F34" i="7"/>
  <c r="F5" i="6" s="1"/>
  <c r="F34" i="8"/>
  <c r="F6" i="6" s="1"/>
  <c r="E34" i="7"/>
  <c r="E10" i="6"/>
  <c r="B4"/>
  <c r="B8"/>
  <c r="D5"/>
  <c r="D6"/>
  <c r="D7"/>
  <c r="D8"/>
  <c r="D9"/>
  <c r="D10"/>
  <c r="D4"/>
  <c r="B6"/>
  <c r="B10"/>
  <c r="F8"/>
  <c r="F9"/>
  <c r="F10"/>
  <c r="C4"/>
  <c r="B5"/>
  <c r="B7"/>
  <c r="B9"/>
  <c r="C5"/>
  <c r="E5"/>
  <c r="C6"/>
  <c r="E6"/>
  <c r="C7"/>
  <c r="E7"/>
  <c r="C8"/>
  <c r="E8"/>
  <c r="C9"/>
  <c r="E9"/>
  <c r="C10"/>
  <c r="F34" i="5"/>
  <c r="F4" i="6" s="1"/>
  <c r="E34" i="5"/>
  <c r="E4" i="6" s="1"/>
  <c r="B11" l="1"/>
  <c r="C11"/>
  <c r="E11"/>
  <c r="E17" s="1"/>
  <c r="F11"/>
  <c r="F17" s="1"/>
  <c r="D11"/>
  <c r="D17" s="1"/>
  <c r="B13"/>
  <c r="E13"/>
  <c r="D13"/>
  <c r="C13"/>
  <c r="F13"/>
  <c r="C16"/>
  <c r="D16"/>
  <c r="B16"/>
  <c r="F16"/>
  <c r="E16"/>
  <c r="D36" i="10" l="1"/>
  <c r="D36" i="9"/>
  <c r="L5" i="6"/>
  <c r="L7"/>
  <c r="B14"/>
  <c r="G5"/>
  <c r="G7"/>
  <c r="G9"/>
  <c r="G11"/>
  <c r="G4"/>
  <c r="G6"/>
  <c r="G8"/>
  <c r="G10"/>
  <c r="C14"/>
  <c r="F14"/>
  <c r="D14"/>
  <c r="E14"/>
  <c r="B17"/>
  <c r="L6"/>
  <c r="C17"/>
  <c r="L4"/>
  <c r="L8"/>
  <c r="L9"/>
  <c r="L10"/>
  <c r="N6"/>
  <c r="N8"/>
  <c r="N10"/>
  <c r="N5"/>
  <c r="N7"/>
  <c r="N9"/>
  <c r="N4"/>
  <c r="M7"/>
  <c r="M8"/>
  <c r="M9"/>
  <c r="M10"/>
  <c r="M5"/>
  <c r="M6"/>
  <c r="M4"/>
  <c r="C36" i="9" l="1"/>
  <c r="C36" i="10"/>
  <c r="B36"/>
  <c r="B36" i="9"/>
  <c r="K9" i="6"/>
  <c r="J8"/>
  <c r="J5"/>
  <c r="J4"/>
  <c r="J10"/>
  <c r="J9"/>
  <c r="J6"/>
  <c r="J7"/>
  <c r="L11"/>
  <c r="K7"/>
  <c r="M11"/>
  <c r="N11"/>
  <c r="K6"/>
  <c r="K4"/>
  <c r="K5"/>
  <c r="K10"/>
  <c r="K8"/>
  <c r="J11" l="1"/>
  <c r="K11"/>
</calcChain>
</file>

<file path=xl/comments1.xml><?xml version="1.0" encoding="utf-8"?>
<comments xmlns="http://schemas.openxmlformats.org/spreadsheetml/2006/main">
  <authors>
    <author>mpetrik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Nejvíce optimistický odhad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Nejméně optimistický odhad</t>
        </r>
      </text>
    </comment>
    <comment ref="D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Expertní odhad - nejvíce pravděpodobný případ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Průměr Min a Max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Stenovení dle vzorce:
(Min + Max + 4*Nej.Prav.)/6
Největší váha je tedy přidána k expertnímu odhadu.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Procento rizika je dáno poměrem mezi rizikem dané kategorie a celkovým rizikem</t>
        </r>
      </text>
    </comment>
    <comment ref="A11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Uvažované náklady na roční záruku - 5%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Realizace - Celek bez analýzy a dodávky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Realizace - Celek bez analýzy a dodávky</t>
        </r>
      </text>
    </comment>
    <comment ref="A14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Záruka 5% je zde brána z celku, tedy včetně analýzy a dodávky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mpetrik:</t>
        </r>
        <r>
          <rPr>
            <sz val="8"/>
            <color indexed="81"/>
            <rFont val="Tahoma"/>
            <family val="2"/>
            <charset val="238"/>
          </rPr>
          <t xml:space="preserve">
Tuto tabulku vyplňuje osoba odpovědná za předání odhadu zákazníkovi. Odpovídá notaci ZR:A:Rm-Rx
A - analýza
Rm - realizace minimum
Rx - realizace maximum</t>
        </r>
      </text>
    </comment>
  </commentList>
</comments>
</file>

<file path=xl/sharedStrings.xml><?xml version="1.0" encoding="utf-8"?>
<sst xmlns="http://schemas.openxmlformats.org/spreadsheetml/2006/main" count="179" uniqueCount="115">
  <si>
    <t>Datum</t>
  </si>
  <si>
    <t>Verze</t>
  </si>
  <si>
    <t>Autor</t>
  </si>
  <si>
    <t>Poznámka</t>
  </si>
  <si>
    <t>0.1</t>
  </si>
  <si>
    <t>&lt;Autor&gt;</t>
  </si>
  <si>
    <t>Popis činnosti</t>
  </si>
  <si>
    <t>Analýza</t>
  </si>
  <si>
    <t>Celkově</t>
  </si>
  <si>
    <t>Celkový přehled</t>
  </si>
  <si>
    <t>Design</t>
  </si>
  <si>
    <t>Implementace</t>
  </si>
  <si>
    <t>Testování</t>
  </si>
  <si>
    <t>PM</t>
  </si>
  <si>
    <t>Dodávka</t>
  </si>
  <si>
    <t>Ostatní</t>
  </si>
  <si>
    <t>Min (MD)</t>
  </si>
  <si>
    <t>Max (MD)</t>
  </si>
  <si>
    <t>Nej. prav. (MD)</t>
  </si>
  <si>
    <t>Prům. (MD)</t>
  </si>
  <si>
    <t>PM (Project management)</t>
  </si>
  <si>
    <t>Oček. (MD)</t>
  </si>
  <si>
    <t>Záruka (5%)</t>
  </si>
  <si>
    <t>Hodnoty zadávám v</t>
  </si>
  <si>
    <t>MH</t>
  </si>
  <si>
    <t>Podíl kategorií v celku</t>
  </si>
  <si>
    <t>Podíl kategorií v celku se bere ze Souhrnu včetně záruky</t>
  </si>
  <si>
    <t>Již zadané hodnoty se při změně nepřepočítají!</t>
  </si>
  <si>
    <t>Riziko (%)</t>
  </si>
  <si>
    <t>Realizace (MD)</t>
  </si>
  <si>
    <t>Realizace včetně záruky (MD)</t>
  </si>
  <si>
    <t>Celkem včetně záruky (MD)</t>
  </si>
  <si>
    <t>Celkem bez záruky (MD)</t>
  </si>
  <si>
    <t>Podíl realizace</t>
  </si>
  <si>
    <t>Checklist analýzy</t>
  </si>
  <si>
    <t>Budeme muset v rámci analýzy řešit výkonové požadavky systému/aplikace?</t>
  </si>
  <si>
    <t xml:space="preserve"> </t>
  </si>
  <si>
    <t>Budeme v rámci analýzy vytvářet PoC?</t>
  </si>
  <si>
    <t xml:space="preserve">Jací partneři s námi budou v rámci analýzy spolupracovat (tzn. jaké máme s danými partnery zkušenosti z předchozích analýz)? </t>
  </si>
  <si>
    <t>Předpokládáme v rámci analýzy nějaké schůzky (je nutné uvažovat čas cest, apod.)?</t>
  </si>
  <si>
    <t>Vlastní dokument nám zabere nemalý čas, například pokud musíme vytvářet náhledy obrazovek, ukázky rozhraní, apod.</t>
  </si>
  <si>
    <t>Pokud budeme vytvářet rozhraní pro třetí strany, je nutné uvažovat větší rizika analýzy.</t>
  </si>
  <si>
    <t>Nesmíme zapomenout na interní revize specifikace (toto také stojí další čas).</t>
  </si>
  <si>
    <t>Musíme uvažovat i případný čas pro zapracování změn do specifikace, které vyplynou v dalších částech projektu (v průběhu implementace, v opravách, …).</t>
  </si>
  <si>
    <t>Kolika systémů se analýza týká, jakou znalost o těchto systémech máme?</t>
  </si>
  <si>
    <t xml:space="preserve">Budeme v rámci analýzy mimo specifikace vytvářet i další dokumenty? </t>
  </si>
  <si>
    <t>Checklist designu</t>
  </si>
  <si>
    <t>Budou měněna rozhraní pro třetí strany? Pokud ano, známe definované parametry a kritéria pro tato rozhraní?</t>
  </si>
  <si>
    <t>Jak zapadá koncepce řešení do architektury systému?</t>
  </si>
  <si>
    <t>Budeme realizovat konverze stávajících dat? Pokud ano, co všechno bude zahrnuto a můžeme vhodným designem tuto konverzi ovlivnit (eliminovat, zjednodušit)?</t>
  </si>
  <si>
    <t>Plánujeme refaktoring stávajícího systému pro lepší integraci nových požadavků?</t>
  </si>
  <si>
    <t>Počítáme s komunikací se zákazníkem v rámci fáze designu (otázka rozhraní, konverze, …)?</t>
  </si>
  <si>
    <t>Nesmíme opomenout ani úpravu designové dokumentace (pro zákazníka, třetí strany, ale i interní - například datové modely, popis designu systému, apod.).</t>
  </si>
  <si>
    <t>Checklist implementace</t>
  </si>
  <si>
    <t>Znalost technologie a dané problémové domény.</t>
  </si>
  <si>
    <t>Vztah řešení ke stávajícím datům v systému - konverze, datafixy, … (viz design).</t>
  </si>
  <si>
    <t>Nastavení vývojového prostředí.</t>
  </si>
  <si>
    <t>Tvorba jednotkových testů, úprava stávajících.</t>
  </si>
  <si>
    <t>Tvorba testovacích dat.</t>
  </si>
  <si>
    <t>Tvorba mock rozhraní pro základní otestování po implementaci.</t>
  </si>
  <si>
    <t>Čas pro otestování vlastní implementace (včetně debugování) - testování po vývoji.</t>
  </si>
  <si>
    <t>Programátorská dokumentace.</t>
  </si>
  <si>
    <t>Checklist testování</t>
  </si>
  <si>
    <t>Pokud výkonnostní požadavky uvádíme v analýze, musíme se jimi zabývat i v rámci testování.</t>
  </si>
  <si>
    <t>Tvorba testovacích scénářů pro zákazníka.</t>
  </si>
  <si>
    <t>Musíme pro testování speciálně nastavit prostředí (například instalace Selenium, SoapUI, jiný prohlížeč …)?</t>
  </si>
  <si>
    <t>Musíme spouštět dávky nebo jinak modifikovat vývojové prostředí (například specifické hodnoty v databázi, emulace stavu aplikace, apod…)?</t>
  </si>
  <si>
    <t>Potřebujeme rozhraní třetí strany (s tím mohou souviset certifikáty, přístupové údaje, …).</t>
  </si>
  <si>
    <t>Budeme vytvářet nové regresní testy/upravovat stávající?</t>
  </si>
  <si>
    <t>Kvalifikační testování.</t>
  </si>
  <si>
    <t>Podpora akceptačního testování (testování na straně zákazníka).</t>
  </si>
  <si>
    <t xml:space="preserve">Otestování na vývojovém prostředí, otestování na QA prostředí. Zde musíme počítat i s časem, kdy je nutné seznámit se s problematikou, </t>
  </si>
  <si>
    <t>abychom vůbec mohli testovat - dalším aspektem může být:</t>
  </si>
  <si>
    <t>Checklist PM</t>
  </si>
  <si>
    <t>Činnosti související s vedením týmu:</t>
  </si>
  <si>
    <t>Rozdělování práce.</t>
  </si>
  <si>
    <t>Tvorba plánů a jejich aktualizace.</t>
  </si>
  <si>
    <t>Interní schůzky .</t>
  </si>
  <si>
    <t>Dojednávání termínů dodání a rozsahu (chyba/změna, apod.).</t>
  </si>
  <si>
    <t>Schůzky a diskuze nad rámec výše uvedených kategorií (problémy vzniklé při dodatečné analýze, implementaci, …).</t>
  </si>
  <si>
    <t>Checklist dodávky</t>
  </si>
  <si>
    <t>Musíme uvažovat vlastní pracnost (tvorba dodávkových setů), ale i další formální činnosti (sepsání součástí dodávky, Bugzilla, nahrání na FTP, zaslání mailem, …).</t>
  </si>
  <si>
    <t>Stejně jako u výše uvedených kategorií musíme uvažovat možnost opravných dodávek (viz použití minimální a maximální hranice).</t>
  </si>
  <si>
    <t>Checklist ostatní</t>
  </si>
  <si>
    <t>Vytváření dokumentace (popis rozhraní, konfigurace, začlenění postupu nasazování, …).</t>
  </si>
  <si>
    <t>Aktualizace interní dokumentace.</t>
  </si>
  <si>
    <t>Konfigurační řízení (například u nových projektů).</t>
  </si>
  <si>
    <t>Testování finální dodávky před odesláním.</t>
  </si>
  <si>
    <t>Zde uvažujeme primárně testování nově přidané funkcionality, dále se testování může objevit i ve vlastní dodávce.</t>
  </si>
  <si>
    <t>Budeme muset v rámci analýzy řešit bezpečnostní požadavky systému/aplikace?</t>
  </si>
  <si>
    <t>Minimum</t>
  </si>
  <si>
    <t>Maximum</t>
  </si>
  <si>
    <t>Budeme komunikovat s dalšími partnery mimo zákazníka?</t>
  </si>
  <si>
    <t>Historie projetku, Confluence</t>
  </si>
  <si>
    <t>Formality pro naplnění firemních směrnic a postupů</t>
  </si>
  <si>
    <t>Realizace (předběžná)</t>
  </si>
  <si>
    <t>Činnost</t>
  </si>
  <si>
    <t>Pracnost v čd</t>
  </si>
  <si>
    <t>Odhad pracnosti</t>
  </si>
  <si>
    <t>Předpoklady, omezující podmínky</t>
  </si>
  <si>
    <t>Checklist předpokladů a omezujících podmínek</t>
  </si>
  <si>
    <t>Zde je nutné zmínit všechny předpoklady, na základě kterých je odhad vytvářen.</t>
  </si>
  <si>
    <t>Požaduje zákazník více variant odhadu - jaké jsou předpoklady pro kterou variantu?</t>
  </si>
  <si>
    <t>Omezujeme si prostor odhadu (maximálně 100 uživatelů, N transakcí, apod.)?</t>
  </si>
  <si>
    <t>Předpokládáme konkrétní technologie?</t>
  </si>
  <si>
    <t>Předpokládáme konkrétní architekturu?</t>
  </si>
  <si>
    <t>Předpokládáme konkrétní tým (zkušenosti, zaučování)?</t>
  </si>
  <si>
    <t>Pomůcka: 1/9 z celkové pracnosti bez PM (aby ve výsledku PM bylo 10%):</t>
  </si>
  <si>
    <t>Pomůcka: 2/8 z celkové pracnosti bez Testování (aby ve výsledku Testování bylo 20%):</t>
  </si>
  <si>
    <t>iniciální odhad</t>
  </si>
  <si>
    <t>Malá dodávka</t>
  </si>
  <si>
    <t>Odhad pro …</t>
  </si>
  <si>
    <t>Nmusíme zvážit všechna rizika spojená s dodávkou (podpora nasazování u zákazníka, integrace se systémy zákazníka, apod.)</t>
  </si>
  <si>
    <t>MD</t>
  </si>
  <si>
    <t>© Tento dokument je majetkem firmy Profinit, s.r.o. Může být libovolně šířen za účelem studia a využíván k provádění odhadů pracnosti software, ale nesmí být kromě vyplňování políček pro odhady pracnost modifikován bez písemného souhlasu majitele.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</si>
</sst>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\ &quot;Kč&quot;"/>
  </numFmts>
  <fonts count="14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color rgb="FFBD3632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24"/>
      <color rgb="FFBD3632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rgb="FFBD3632"/>
      </left>
      <right/>
      <top style="medium">
        <color rgb="FFBD3632"/>
      </top>
      <bottom style="medium">
        <color rgb="FFBD3632"/>
      </bottom>
      <diagonal/>
    </border>
    <border>
      <left/>
      <right/>
      <top style="medium">
        <color rgb="FFBD3632"/>
      </top>
      <bottom style="medium">
        <color rgb="FFBD3632"/>
      </bottom>
      <diagonal/>
    </border>
    <border>
      <left/>
      <right style="medium">
        <color rgb="FFBD3632"/>
      </right>
      <top style="medium">
        <color rgb="FFBD3632"/>
      </top>
      <bottom style="medium">
        <color rgb="FFBD3632"/>
      </bottom>
      <diagonal/>
    </border>
    <border>
      <left style="thin">
        <color rgb="FFBD3632"/>
      </left>
      <right style="thin">
        <color rgb="FFBD3632"/>
      </right>
      <top style="thin">
        <color rgb="FFBD3632"/>
      </top>
      <bottom style="thin">
        <color rgb="FFBD3632"/>
      </bottom>
      <diagonal/>
    </border>
    <border>
      <left style="thin">
        <color rgb="FFBD3632"/>
      </left>
      <right style="thin">
        <color rgb="FFBD3632"/>
      </right>
      <top/>
      <bottom style="thin">
        <color rgb="FFBD3632"/>
      </bottom>
      <diagonal/>
    </border>
    <border>
      <left style="medium">
        <color rgb="FFBD3632"/>
      </left>
      <right style="thin">
        <color rgb="FFBD3632"/>
      </right>
      <top style="medium">
        <color rgb="FFBD3632"/>
      </top>
      <bottom style="thin">
        <color rgb="FFBD3632"/>
      </bottom>
      <diagonal/>
    </border>
    <border>
      <left style="thin">
        <color rgb="FFBD3632"/>
      </left>
      <right style="thin">
        <color rgb="FFBD3632"/>
      </right>
      <top style="medium">
        <color rgb="FFBD3632"/>
      </top>
      <bottom style="thin">
        <color rgb="FFBD3632"/>
      </bottom>
      <diagonal/>
    </border>
    <border>
      <left style="thin">
        <color rgb="FFBD3632"/>
      </left>
      <right style="medium">
        <color rgb="FFBD3632"/>
      </right>
      <top style="medium">
        <color rgb="FFBD3632"/>
      </top>
      <bottom style="thin">
        <color rgb="FFBD3632"/>
      </bottom>
      <diagonal/>
    </border>
    <border>
      <left style="medium">
        <color rgb="FFBD3632"/>
      </left>
      <right style="thin">
        <color rgb="FFBD3632"/>
      </right>
      <top style="thin">
        <color rgb="FFBD3632"/>
      </top>
      <bottom style="medium">
        <color rgb="FFBD3632"/>
      </bottom>
      <diagonal/>
    </border>
    <border>
      <left style="thin">
        <color rgb="FFBD3632"/>
      </left>
      <right style="thin">
        <color rgb="FFBD3632"/>
      </right>
      <top style="thin">
        <color rgb="FFBD3632"/>
      </top>
      <bottom style="medium">
        <color rgb="FFBD3632"/>
      </bottom>
      <diagonal/>
    </border>
    <border>
      <left style="thin">
        <color rgb="FFBD3632"/>
      </left>
      <right style="medium">
        <color rgb="FFBD3632"/>
      </right>
      <top style="thin">
        <color rgb="FFBD3632"/>
      </top>
      <bottom style="medium">
        <color rgb="FFBD3632"/>
      </bottom>
      <diagonal/>
    </border>
    <border>
      <left style="medium">
        <color rgb="FFBD3632"/>
      </left>
      <right style="thin">
        <color rgb="FFBD3632"/>
      </right>
      <top style="thin">
        <color rgb="FFBD3632"/>
      </top>
      <bottom style="thin">
        <color rgb="FFBD3632"/>
      </bottom>
      <diagonal/>
    </border>
    <border>
      <left style="thin">
        <color rgb="FFBD3632"/>
      </left>
      <right style="medium">
        <color rgb="FFBD3632"/>
      </right>
      <top style="thin">
        <color rgb="FFBD3632"/>
      </top>
      <bottom style="thin">
        <color rgb="FFBD3632"/>
      </bottom>
      <diagonal/>
    </border>
    <border>
      <left style="medium">
        <color rgb="FFBD3632"/>
      </left>
      <right/>
      <top/>
      <bottom/>
      <diagonal/>
    </border>
    <border>
      <left/>
      <right style="medium">
        <color rgb="FFBD3632"/>
      </right>
      <top/>
      <bottom/>
      <diagonal/>
    </border>
    <border>
      <left style="medium">
        <color rgb="FFBD3632"/>
      </left>
      <right style="medium">
        <color rgb="FFBD3632"/>
      </right>
      <top style="medium">
        <color rgb="FFBD3632"/>
      </top>
      <bottom style="medium">
        <color rgb="FFBD3632"/>
      </bottom>
      <diagonal/>
    </border>
    <border>
      <left style="thin">
        <color rgb="FFBD3632"/>
      </left>
      <right style="thin">
        <color rgb="FFBD3632"/>
      </right>
      <top style="thin">
        <color rgb="FFBD3632"/>
      </top>
      <bottom/>
      <diagonal/>
    </border>
    <border>
      <left style="thin">
        <color rgb="FFBD3632"/>
      </left>
      <right/>
      <top/>
      <bottom style="thin">
        <color rgb="FFBD3632"/>
      </bottom>
      <diagonal/>
    </border>
    <border>
      <left style="thin">
        <color rgb="FFBD3632"/>
      </left>
      <right style="thin">
        <color rgb="FFBD3632"/>
      </right>
      <top/>
      <bottom/>
      <diagonal/>
    </border>
    <border>
      <left style="thin">
        <color rgb="FFBD3632"/>
      </left>
      <right/>
      <top/>
      <bottom/>
      <diagonal/>
    </border>
    <border>
      <left style="medium">
        <color rgb="FFBD3632"/>
      </left>
      <right style="medium">
        <color rgb="FFBD3632"/>
      </right>
      <top style="medium">
        <color rgb="FFBD3632"/>
      </top>
      <bottom/>
      <diagonal/>
    </border>
    <border>
      <left style="medium">
        <color rgb="FFBD3632"/>
      </left>
      <right/>
      <top/>
      <bottom style="medium">
        <color rgb="FFBD3632"/>
      </bottom>
      <diagonal/>
    </border>
    <border>
      <left/>
      <right/>
      <top/>
      <bottom style="medium">
        <color rgb="FFBD3632"/>
      </bottom>
      <diagonal/>
    </border>
    <border>
      <left style="medium">
        <color rgb="FFBD3632"/>
      </left>
      <right style="medium">
        <color rgb="FFBD3632"/>
      </right>
      <top/>
      <bottom style="medium">
        <color rgb="FFBD3632"/>
      </bottom>
      <diagonal/>
    </border>
    <border>
      <left/>
      <right style="medium">
        <color rgb="FFBD3632"/>
      </right>
      <top/>
      <bottom style="medium">
        <color rgb="FFBD3632"/>
      </bottom>
      <diagonal/>
    </border>
    <border>
      <left style="medium">
        <color rgb="FFBD3632"/>
      </left>
      <right style="medium">
        <color rgb="FFBD3632"/>
      </right>
      <top/>
      <bottom/>
      <diagonal/>
    </border>
    <border>
      <left style="medium">
        <color rgb="FFBD3632"/>
      </left>
      <right/>
      <top style="medium">
        <color rgb="FFBD3632"/>
      </top>
      <bottom/>
      <diagonal/>
    </border>
    <border>
      <left/>
      <right/>
      <top style="medium">
        <color rgb="FFBD3632"/>
      </top>
      <bottom/>
      <diagonal/>
    </border>
    <border>
      <left/>
      <right style="medium">
        <color rgb="FFBD3632"/>
      </right>
      <top style="medium">
        <color rgb="FFBD3632"/>
      </top>
      <bottom/>
      <diagonal/>
    </border>
    <border>
      <left style="thin">
        <color rgb="FFBD3632"/>
      </left>
      <right/>
      <top style="medium">
        <color rgb="FFBD3632"/>
      </top>
      <bottom style="medium">
        <color rgb="FFBD3632"/>
      </bottom>
      <diagonal/>
    </border>
    <border>
      <left style="thin">
        <color rgb="FFBD3632"/>
      </left>
      <right style="medium">
        <color rgb="FFBD3632"/>
      </right>
      <top style="medium">
        <color rgb="FFBD3632"/>
      </top>
      <bottom style="medium">
        <color rgb="FFBD3632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/>
    <xf numFmtId="14" fontId="2" fillId="0" borderId="0" xfId="0" applyNumberFormat="1" applyFont="1"/>
    <xf numFmtId="0" fontId="1" fillId="0" borderId="16" xfId="0" applyFont="1" applyBorder="1"/>
    <xf numFmtId="2" fontId="6" fillId="0" borderId="16" xfId="0" applyNumberFormat="1" applyFont="1" applyBorder="1"/>
    <xf numFmtId="2" fontId="6" fillId="0" borderId="21" xfId="0" applyNumberFormat="1" applyFont="1" applyBorder="1"/>
    <xf numFmtId="2" fontId="1" fillId="0" borderId="16" xfId="0" applyNumberFormat="1" applyFont="1" applyBorder="1"/>
    <xf numFmtId="0" fontId="1" fillId="0" borderId="1" xfId="0" applyFont="1" applyBorder="1"/>
    <xf numFmtId="0" fontId="1" fillId="0" borderId="21" xfId="0" applyFon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164" fontId="0" fillId="0" borderId="13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1" fillId="0" borderId="16" xfId="0" applyNumberFormat="1" applyFont="1" applyBorder="1"/>
    <xf numFmtId="2" fontId="0" fillId="0" borderId="5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3" fillId="0" borderId="0" xfId="0" applyFont="1" applyBorder="1" applyAlignment="1">
      <alignment horizontal="center"/>
    </xf>
    <xf numFmtId="0" fontId="9" fillId="0" borderId="0" xfId="0" applyFont="1" applyAlignment="1"/>
    <xf numFmtId="0" fontId="1" fillId="0" borderId="0" xfId="0" applyFont="1" applyBorder="1"/>
    <xf numFmtId="0" fontId="6" fillId="0" borderId="1" xfId="0" applyFont="1" applyBorder="1"/>
    <xf numFmtId="0" fontId="3" fillId="0" borderId="0" xfId="0" applyFont="1" applyBorder="1" applyAlignment="1"/>
    <xf numFmtId="10" fontId="0" fillId="0" borderId="4" xfId="0" applyNumberFormat="1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0" fillId="0" borderId="9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0" fontId="9" fillId="0" borderId="0" xfId="0" applyFont="1"/>
    <xf numFmtId="0" fontId="6" fillId="0" borderId="16" xfId="0" applyFont="1" applyBorder="1" applyProtection="1">
      <protection locked="0"/>
    </xf>
    <xf numFmtId="164" fontId="9" fillId="0" borderId="9" xfId="0" applyNumberFormat="1" applyFont="1" applyBorder="1"/>
    <xf numFmtId="164" fontId="1" fillId="0" borderId="0" xfId="0" applyNumberFormat="1" applyFont="1" applyBorder="1"/>
    <xf numFmtId="0" fontId="1" fillId="0" borderId="24" xfId="0" applyFont="1" applyBorder="1"/>
    <xf numFmtId="0" fontId="1" fillId="0" borderId="26" xfId="0" applyFont="1" applyBorder="1"/>
    <xf numFmtId="165" fontId="0" fillId="0" borderId="21" xfId="0" applyNumberFormat="1" applyBorder="1"/>
    <xf numFmtId="165" fontId="0" fillId="0" borderId="0" xfId="0" applyNumberFormat="1" applyBorder="1"/>
    <xf numFmtId="165" fontId="0" fillId="0" borderId="14" xfId="0" applyNumberFormat="1" applyBorder="1"/>
    <xf numFmtId="164" fontId="9" fillId="0" borderId="0" xfId="0" applyNumberFormat="1" applyFont="1" applyBorder="1"/>
    <xf numFmtId="0" fontId="0" fillId="0" borderId="0" xfId="0" applyBorder="1"/>
    <xf numFmtId="0" fontId="0" fillId="0" borderId="14" xfId="0" applyBorder="1"/>
    <xf numFmtId="164" fontId="6" fillId="0" borderId="16" xfId="0" applyNumberFormat="1" applyFont="1" applyBorder="1"/>
    <xf numFmtId="164" fontId="6" fillId="0" borderId="3" xfId="0" applyNumberFormat="1" applyFont="1" applyBorder="1"/>
    <xf numFmtId="0" fontId="1" fillId="2" borderId="1" xfId="0" applyFont="1" applyFill="1" applyBorder="1"/>
    <xf numFmtId="10" fontId="0" fillId="2" borderId="1" xfId="0" applyNumberForma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10" fillId="0" borderId="14" xfId="0" applyFont="1" applyBorder="1"/>
    <xf numFmtId="0" fontId="0" fillId="0" borderId="14" xfId="0" applyBorder="1" applyAlignment="1">
      <alignment horizontal="left" indent="1"/>
    </xf>
    <xf numFmtId="165" fontId="0" fillId="0" borderId="28" xfId="0" applyNumberFormat="1" applyBorder="1"/>
    <xf numFmtId="0" fontId="11" fillId="0" borderId="22" xfId="0" applyFont="1" applyBorder="1"/>
    <xf numFmtId="0" fontId="11" fillId="0" borderId="23" xfId="0" applyFont="1" applyBorder="1"/>
    <xf numFmtId="0" fontId="0" fillId="0" borderId="26" xfId="0" applyBorder="1"/>
    <xf numFmtId="0" fontId="6" fillId="0" borderId="15" xfId="0" applyFont="1" applyBorder="1" applyAlignment="1">
      <alignment horizontal="center" vertical="center"/>
    </xf>
    <xf numFmtId="0" fontId="6" fillId="0" borderId="0" xfId="0" applyFont="1"/>
    <xf numFmtId="0" fontId="6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indent="1"/>
    </xf>
    <xf numFmtId="164" fontId="6" fillId="0" borderId="1" xfId="0" applyNumberFormat="1" applyFont="1" applyBorder="1" applyAlignment="1">
      <alignment horizontal="center" vertical="center"/>
    </xf>
    <xf numFmtId="166" fontId="0" fillId="0" borderId="0" xfId="0" applyNumberFormat="1" applyBorder="1"/>
    <xf numFmtId="0" fontId="13" fillId="0" borderId="0" xfId="0" applyFont="1" applyAlignment="1"/>
    <xf numFmtId="0" fontId="3" fillId="0" borderId="16" xfId="0" applyFont="1" applyBorder="1" applyAlignment="1">
      <alignment horizontal="center"/>
    </xf>
    <xf numFmtId="164" fontId="0" fillId="3" borderId="8" xfId="0" applyNumberFormat="1" applyFill="1" applyBorder="1"/>
    <xf numFmtId="164" fontId="0" fillId="4" borderId="13" xfId="0" applyNumberFormat="1" applyFill="1" applyBorder="1"/>
    <xf numFmtId="164" fontId="6" fillId="5" borderId="16" xfId="0" applyNumberFormat="1" applyFont="1" applyFill="1" applyBorder="1"/>
    <xf numFmtId="164" fontId="0" fillId="3" borderId="1" xfId="0" applyNumberFormat="1" applyFill="1" applyBorder="1"/>
    <xf numFmtId="164" fontId="0" fillId="5" borderId="30" xfId="0" applyNumberFormat="1" applyFill="1" applyBorder="1"/>
    <xf numFmtId="164" fontId="0" fillId="4" borderId="31" xfId="0" applyNumberFormat="1" applyFill="1" applyBorder="1"/>
    <xf numFmtId="0" fontId="1" fillId="6" borderId="16" xfId="0" applyFont="1" applyFill="1" applyBorder="1" applyAlignment="1">
      <alignment horizontal="right"/>
    </xf>
    <xf numFmtId="2" fontId="1" fillId="6" borderId="16" xfId="0" applyNumberFormat="1" applyFont="1" applyFill="1" applyBorder="1"/>
    <xf numFmtId="0" fontId="10" fillId="0" borderId="4" xfId="0" applyNumberFormat="1" applyFont="1" applyBorder="1" applyAlignment="1" applyProtection="1">
      <alignment wrapText="1"/>
      <protection locked="0"/>
    </xf>
    <xf numFmtId="0" fontId="10" fillId="0" borderId="5" xfId="0" applyNumberFormat="1" applyFont="1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0" fillId="0" borderId="17" xfId="0" applyNumberFormat="1" applyBorder="1" applyAlignment="1" applyProtection="1">
      <alignment wrapText="1"/>
      <protection locked="0"/>
    </xf>
    <xf numFmtId="0" fontId="1" fillId="0" borderId="4" xfId="0" applyNumberFormat="1" applyFont="1" applyBorder="1"/>
    <xf numFmtId="0" fontId="0" fillId="0" borderId="22" xfId="0" applyBorder="1" applyProtection="1"/>
    <xf numFmtId="0" fontId="0" fillId="0" borderId="23" xfId="0" applyBorder="1" applyProtection="1"/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ální" xfId="0" builtinId="0"/>
  </cellStyles>
  <dxfs count="11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color theme="1"/>
      </font>
      <border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</border>
    </dxf>
    <dxf>
      <font>
        <b/>
        <i val="0"/>
        <color theme="1"/>
      </font>
      <border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</border>
    </dxf>
    <dxf>
      <font>
        <b/>
        <i val="0"/>
        <color theme="1"/>
      </font>
      <border>
        <top style="double">
          <color theme="5"/>
        </top>
      </border>
    </dxf>
    <dxf>
      <font>
        <b/>
        <i val="0"/>
        <color theme="1"/>
      </font>
      <border>
        <left style="thick">
          <color theme="5"/>
        </left>
        <right style="thick">
          <color theme="5"/>
        </right>
        <top style="thick">
          <color theme="5"/>
        </top>
        <bottom style="thick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 style="thin">
          <color theme="5"/>
        </vertical>
        <horizontal style="thin">
          <color theme="5"/>
        </horizontal>
      </border>
    </dxf>
  </dxfs>
  <tableStyles count="1" defaultTableStyle="TableStyleMedium9" defaultPivotStyle="PivotStyleLight16">
    <tableStyle name="Profinit - table style 2" pivot="0" count="5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</tableStyle>
  </tableStyles>
  <colors>
    <mruColors>
      <color rgb="FFBD3632"/>
      <color rgb="FF414141"/>
      <color rgb="FFD1D2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1</xdr:row>
      <xdr:rowOff>38099</xdr:rowOff>
    </xdr:from>
    <xdr:to>
      <xdr:col>5</xdr:col>
      <xdr:colOff>2249805</xdr:colOff>
      <xdr:row>3</xdr:row>
      <xdr:rowOff>154304</xdr:rowOff>
    </xdr:to>
    <xdr:pic>
      <xdr:nvPicPr>
        <xdr:cNvPr id="4" name="Obrázek 3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91075" y="200024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1611630</xdr:colOff>
      <xdr:row>0</xdr:row>
      <xdr:rowOff>478155</xdr:rowOff>
    </xdr:to>
    <xdr:pic>
      <xdr:nvPicPr>
        <xdr:cNvPr id="2" name="Obrázek 1" descr="C:\Users\thek\Desktop\Profinit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573530" cy="440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ulka3" displayName="Tabulka3" ref="C12:F14" totalsRowShown="0" headerRowDxfId="5" dataDxfId="4">
  <autoFilter ref="C12:F14"/>
  <tableColumns count="4">
    <tableColumn id="1" name="Datum" dataDxfId="3"/>
    <tableColumn id="2" name="Verze" dataDxfId="2"/>
    <tableColumn id="3" name="Autor" dataDxfId="1"/>
    <tableColumn id="4" name="Poznámka" dataDxfId="0"/>
  </tableColumns>
  <tableStyleInfo name="Profinit - table style 2" showFirstColumn="0" showLastColumn="0" showRowStripes="0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6:K20"/>
  <sheetViews>
    <sheetView tabSelected="1" workbookViewId="0">
      <selection activeCell="C7" sqref="C7:F7"/>
    </sheetView>
  </sheetViews>
  <sheetFormatPr defaultRowHeight="12.75"/>
  <cols>
    <col min="3" max="3" width="10.140625" customWidth="1"/>
    <col min="5" max="5" width="24.140625" customWidth="1"/>
    <col min="6" max="6" width="83" customWidth="1"/>
  </cols>
  <sheetData>
    <row r="6" spans="3:11" ht="13.5" thickBot="1"/>
    <row r="7" spans="3:11" ht="34.5" thickBot="1">
      <c r="C7" s="91" t="s">
        <v>111</v>
      </c>
      <c r="D7" s="92"/>
      <c r="E7" s="92"/>
      <c r="F7" s="93"/>
      <c r="G7" s="1"/>
      <c r="H7" s="2"/>
      <c r="I7" s="2"/>
      <c r="J7" s="2"/>
      <c r="K7" s="2"/>
    </row>
    <row r="12" spans="3:11" ht="15">
      <c r="C12" s="3" t="s">
        <v>0</v>
      </c>
      <c r="D12" s="3" t="s">
        <v>1</v>
      </c>
      <c r="E12" s="3" t="s">
        <v>2</v>
      </c>
      <c r="F12" s="3" t="s">
        <v>3</v>
      </c>
    </row>
    <row r="13" spans="3:11" ht="15">
      <c r="C13" s="4">
        <v>40889</v>
      </c>
      <c r="D13" s="4" t="s">
        <v>4</v>
      </c>
      <c r="E13" s="4" t="s">
        <v>5</v>
      </c>
      <c r="F13" s="4" t="s">
        <v>109</v>
      </c>
    </row>
    <row r="14" spans="3:11" ht="15">
      <c r="C14" s="4"/>
      <c r="D14" s="4"/>
      <c r="E14" s="4"/>
      <c r="F14" s="4"/>
    </row>
    <row r="20" spans="3:3">
      <c r="C20" s="90" t="s">
        <v>114</v>
      </c>
    </row>
  </sheetData>
  <sheetProtection password="E931" sheet="1" objects="1" scenarios="1"/>
  <protectedRanges>
    <protectedRange sqref="C7:F7" name="nadpis"/>
    <protectedRange sqref="C13:F13" name="Datum"/>
  </protectedRanges>
  <mergeCells count="1">
    <mergeCell ref="C7:F7"/>
  </mergeCell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9"/>
  <dimension ref="A1:P34"/>
  <sheetViews>
    <sheetView workbookViewId="0">
      <selection activeCell="B16" sqref="B16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16" ht="39" customHeight="1" thickBot="1">
      <c r="A1" s="48"/>
    </row>
    <row r="2" spans="1:16" ht="34.5" thickBot="1">
      <c r="A2" s="91" t="s">
        <v>15</v>
      </c>
      <c r="B2" s="92"/>
      <c r="C2" s="92"/>
      <c r="D2" s="92"/>
      <c r="E2" s="92"/>
      <c r="F2" s="93"/>
      <c r="H2" s="91" t="s">
        <v>83</v>
      </c>
      <c r="I2" s="92"/>
      <c r="J2" s="92"/>
      <c r="K2" s="92"/>
      <c r="L2" s="92"/>
      <c r="M2" s="92"/>
      <c r="N2" s="92"/>
      <c r="O2" s="93"/>
      <c r="P2" s="49"/>
    </row>
    <row r="3" spans="1:16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G3" t="s">
        <v>36</v>
      </c>
      <c r="H3" s="54" t="s">
        <v>84</v>
      </c>
      <c r="I3" s="55"/>
      <c r="J3" s="55"/>
      <c r="K3" s="55"/>
      <c r="L3" s="55"/>
      <c r="M3" s="55"/>
      <c r="N3" s="55"/>
      <c r="O3" s="56"/>
    </row>
    <row r="4" spans="1:16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G4" t="s">
        <v>36</v>
      </c>
      <c r="H4" s="49" t="s">
        <v>85</v>
      </c>
      <c r="I4" s="48"/>
      <c r="J4" s="48"/>
      <c r="K4" s="48"/>
      <c r="L4" s="48"/>
      <c r="M4" s="48"/>
      <c r="N4" s="48"/>
      <c r="O4" s="57"/>
    </row>
    <row r="5" spans="1:16" ht="13.5" thickBot="1">
      <c r="A5" s="85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G5" t="s">
        <v>36</v>
      </c>
      <c r="H5" s="58" t="s">
        <v>86</v>
      </c>
      <c r="I5" s="59"/>
      <c r="J5" s="59"/>
      <c r="K5" s="59"/>
      <c r="L5" s="59"/>
      <c r="M5" s="59"/>
      <c r="N5" s="59"/>
      <c r="O5" s="60"/>
    </row>
    <row r="6" spans="1:16" ht="13.5" thickBot="1">
      <c r="A6" s="85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</row>
    <row r="7" spans="1:16" ht="13.5" thickBot="1">
      <c r="A7" s="85"/>
      <c r="B7" s="20"/>
      <c r="C7" s="20"/>
      <c r="D7" s="21"/>
      <c r="E7" s="6" t="str">
        <f t="shared" si="1"/>
        <v/>
      </c>
      <c r="F7" s="6">
        <f t="shared" si="0"/>
        <v>0</v>
      </c>
    </row>
    <row r="8" spans="1:16" ht="13.5" thickBot="1">
      <c r="A8" s="85"/>
      <c r="B8" s="20"/>
      <c r="C8" s="20"/>
      <c r="D8" s="21"/>
      <c r="E8" s="6" t="str">
        <f t="shared" si="1"/>
        <v/>
      </c>
      <c r="F8" s="6">
        <f t="shared" si="0"/>
        <v>0</v>
      </c>
    </row>
    <row r="9" spans="1:16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</row>
    <row r="10" spans="1:16" ht="13.5" thickBot="1">
      <c r="A10" s="85"/>
      <c r="B10" s="20"/>
      <c r="C10" s="20"/>
      <c r="D10" s="21"/>
      <c r="E10" s="6" t="str">
        <f t="shared" si="1"/>
        <v/>
      </c>
      <c r="F10" s="6">
        <f t="shared" si="0"/>
        <v>0</v>
      </c>
    </row>
    <row r="11" spans="1:16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</row>
    <row r="12" spans="1:16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</row>
    <row r="13" spans="1:16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</row>
    <row r="14" spans="1:16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</row>
    <row r="15" spans="1:16" ht="13.5" thickBot="1">
      <c r="A15" s="85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16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</row>
    <row r="19" spans="1: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6" ht="13.5" thickBot="1">
      <c r="A21" s="85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</sheetData>
  <sheetProtection password="E931" sheet="1" objects="1" scenarios="1"/>
  <protectedRanges>
    <protectedRange sqref="A4:D33" name="Ostatni"/>
  </protectedRanges>
  <dataConsolidate/>
  <mergeCells count="2">
    <mergeCell ref="A2:F2"/>
    <mergeCell ref="H2:O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38"/>
  <sheetViews>
    <sheetView zoomScaleNormal="100" workbookViewId="0">
      <selection activeCell="A38" sqref="A38"/>
    </sheetView>
  </sheetViews>
  <sheetFormatPr defaultRowHeight="12.75"/>
  <cols>
    <col min="1" max="1" width="28.5703125" customWidth="1"/>
    <col min="2" max="2" width="15.28515625" customWidth="1"/>
    <col min="3" max="3" width="13.7109375" customWidth="1"/>
    <col min="4" max="4" width="15.42578125" customWidth="1"/>
    <col min="5" max="5" width="13.85546875" customWidth="1"/>
    <col min="6" max="6" width="13.5703125" customWidth="1"/>
    <col min="7" max="7" width="13.7109375" customWidth="1"/>
    <col min="8" max="8" width="4.42578125" customWidth="1"/>
    <col min="9" max="9" width="14.5703125" customWidth="1"/>
    <col min="10" max="10" width="10.28515625" customWidth="1"/>
    <col min="11" max="11" width="10.5703125" customWidth="1"/>
    <col min="12" max="12" width="15.28515625" customWidth="1"/>
    <col min="13" max="13" width="11.42578125" customWidth="1"/>
    <col min="14" max="14" width="11.28515625" customWidth="1"/>
  </cols>
  <sheetData>
    <row r="1" spans="1:15" ht="39" customHeight="1" thickBot="1"/>
    <row r="2" spans="1:15" ht="34.5" thickBot="1">
      <c r="A2" s="91" t="s">
        <v>9</v>
      </c>
      <c r="B2" s="92"/>
      <c r="C2" s="92"/>
      <c r="D2" s="92"/>
      <c r="E2" s="92"/>
      <c r="F2" s="92"/>
      <c r="G2" s="93"/>
      <c r="H2" s="24"/>
      <c r="J2" s="91" t="s">
        <v>25</v>
      </c>
      <c r="K2" s="92"/>
      <c r="L2" s="92"/>
      <c r="M2" s="92"/>
      <c r="N2" s="93"/>
      <c r="O2" s="28"/>
    </row>
    <row r="3" spans="1:15" ht="15.75" thickBot="1">
      <c r="A3" s="42"/>
      <c r="B3" s="43" t="s">
        <v>16</v>
      </c>
      <c r="C3" s="43" t="s">
        <v>17</v>
      </c>
      <c r="D3" s="43" t="s">
        <v>18</v>
      </c>
      <c r="E3" s="43" t="s">
        <v>19</v>
      </c>
      <c r="F3" s="43" t="s">
        <v>21</v>
      </c>
      <c r="G3" s="5" t="s">
        <v>28</v>
      </c>
      <c r="H3" s="26"/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21</v>
      </c>
    </row>
    <row r="4" spans="1:15" ht="15.75" thickBot="1">
      <c r="A4" s="9" t="s">
        <v>7</v>
      </c>
      <c r="B4" s="11">
        <f>Analýza!B34/$C$32</f>
        <v>0</v>
      </c>
      <c r="C4" s="12">
        <f>Analýza!C34/$C$32</f>
        <v>0</v>
      </c>
      <c r="D4" s="12">
        <f>Analýza!D34/$C$32</f>
        <v>0</v>
      </c>
      <c r="E4" s="12">
        <f>Analýza!E34/$C$32</f>
        <v>0</v>
      </c>
      <c r="F4" s="75">
        <f>Analýza!F34/$C$32</f>
        <v>0</v>
      </c>
      <c r="G4" s="44">
        <f>IFERROR((C4-B4)/(SUM($C$4:$C$11)-SUM($B$4:$B$11)),0)</f>
        <v>0</v>
      </c>
      <c r="H4" s="45"/>
      <c r="I4" s="9" t="s">
        <v>7</v>
      </c>
      <c r="J4" s="30">
        <f>IFERROR(B4/$B$17,0)</f>
        <v>0</v>
      </c>
      <c r="K4" s="31">
        <f>IFERROR(C4/$C$17,0)</f>
        <v>0</v>
      </c>
      <c r="L4" s="31">
        <f>IFERROR(D4/$D$17,0)</f>
        <v>0</v>
      </c>
      <c r="M4" s="31">
        <f>IFERROR(E4/$E$17,0)</f>
        <v>0</v>
      </c>
      <c r="N4" s="32">
        <f>IFERROR(F4/$F$17,0)</f>
        <v>0</v>
      </c>
    </row>
    <row r="5" spans="1:15" ht="15.75" thickBot="1">
      <c r="A5" s="9" t="s">
        <v>10</v>
      </c>
      <c r="B5" s="13">
        <f>Design!B34/$C$32</f>
        <v>0</v>
      </c>
      <c r="C5" s="14">
        <f>Design!C34/$C$32</f>
        <v>0</v>
      </c>
      <c r="D5" s="14">
        <f>Design!D34/$C$32</f>
        <v>0</v>
      </c>
      <c r="E5" s="14">
        <f>Design!E34/$C$32</f>
        <v>0</v>
      </c>
      <c r="F5" s="15">
        <f>Design!F34/$C$32</f>
        <v>0</v>
      </c>
      <c r="G5" s="44">
        <f t="shared" ref="G5:G11" si="0">IFERROR((C5-B5)/(SUM($C$4:$C$11)-SUM($B$4:$B$11)),0)</f>
        <v>0</v>
      </c>
      <c r="H5" s="45"/>
      <c r="I5" s="9" t="s">
        <v>10</v>
      </c>
      <c r="J5" s="33">
        <f t="shared" ref="J5:J10" si="1">IFERROR(B5/$B$17,0)</f>
        <v>0</v>
      </c>
      <c r="K5" s="29">
        <f t="shared" ref="K5:K10" si="2">IFERROR(C5/$C$17,0)</f>
        <v>0</v>
      </c>
      <c r="L5" s="29">
        <f t="shared" ref="L5:L10" si="3">IFERROR(D5/$D$17,0)</f>
        <v>0</v>
      </c>
      <c r="M5" s="29">
        <f t="shared" ref="M5:M10" si="4">IFERROR(E5/$E$17,0)</f>
        <v>0</v>
      </c>
      <c r="N5" s="34">
        <f t="shared" ref="N5:N10" si="5">IFERROR(F5/$F$17,0)</f>
        <v>0</v>
      </c>
    </row>
    <row r="6" spans="1:15" ht="15.75" thickBot="1">
      <c r="A6" s="9" t="s">
        <v>11</v>
      </c>
      <c r="B6" s="13">
        <f>Implementace!B34/$C$32</f>
        <v>0</v>
      </c>
      <c r="C6" s="14">
        <f>Implementace!C34/$C$32</f>
        <v>0</v>
      </c>
      <c r="D6" s="14">
        <f>Implementace!D34/$C$32</f>
        <v>0</v>
      </c>
      <c r="E6" s="14">
        <f>Implementace!E34/$C$32</f>
        <v>0</v>
      </c>
      <c r="F6" s="15">
        <f>Implementace!F34/$C$32</f>
        <v>0</v>
      </c>
      <c r="G6" s="44">
        <f t="shared" si="0"/>
        <v>0</v>
      </c>
      <c r="H6" s="45"/>
      <c r="I6" s="9" t="s">
        <v>11</v>
      </c>
      <c r="J6" s="33">
        <f t="shared" si="1"/>
        <v>0</v>
      </c>
      <c r="K6" s="29">
        <f t="shared" si="2"/>
        <v>0</v>
      </c>
      <c r="L6" s="29">
        <f t="shared" si="3"/>
        <v>0</v>
      </c>
      <c r="M6" s="29">
        <f t="shared" si="4"/>
        <v>0</v>
      </c>
      <c r="N6" s="34">
        <f t="shared" si="5"/>
        <v>0</v>
      </c>
    </row>
    <row r="7" spans="1:15" ht="15.75" thickBot="1">
      <c r="A7" s="9" t="s">
        <v>12</v>
      </c>
      <c r="B7" s="13">
        <f>Testování!B34/$C$32</f>
        <v>0</v>
      </c>
      <c r="C7" s="14">
        <f>Testování!C34/$C$32</f>
        <v>0</v>
      </c>
      <c r="D7" s="14">
        <f>Testování!D34/$C$32</f>
        <v>0</v>
      </c>
      <c r="E7" s="14">
        <f>Testování!E34/$C$32</f>
        <v>0</v>
      </c>
      <c r="F7" s="15">
        <f>Testování!F34/$C$32</f>
        <v>0</v>
      </c>
      <c r="G7" s="44">
        <f t="shared" si="0"/>
        <v>0</v>
      </c>
      <c r="H7" s="45"/>
      <c r="I7" s="9" t="s">
        <v>12</v>
      </c>
      <c r="J7" s="33">
        <f t="shared" si="1"/>
        <v>0</v>
      </c>
      <c r="K7" s="29">
        <f t="shared" si="2"/>
        <v>0</v>
      </c>
      <c r="L7" s="29">
        <f t="shared" si="3"/>
        <v>0</v>
      </c>
      <c r="M7" s="29">
        <f>IFERROR(E7/$E$17,0)</f>
        <v>0</v>
      </c>
      <c r="N7" s="34">
        <f t="shared" si="5"/>
        <v>0</v>
      </c>
    </row>
    <row r="8" spans="1:15" ht="15.75" thickBot="1">
      <c r="A8" s="9" t="s">
        <v>13</v>
      </c>
      <c r="B8" s="13">
        <f>PM!B34/$C$32</f>
        <v>0</v>
      </c>
      <c r="C8" s="14">
        <f>PM!C34/$C$32</f>
        <v>0</v>
      </c>
      <c r="D8" s="14">
        <f>PM!D34/$C$32</f>
        <v>0</v>
      </c>
      <c r="E8" s="14">
        <f>PM!E34/$C$32</f>
        <v>0</v>
      </c>
      <c r="F8" s="15">
        <f>PM!F34/$C$32</f>
        <v>0</v>
      </c>
      <c r="G8" s="44">
        <f t="shared" si="0"/>
        <v>0</v>
      </c>
      <c r="H8" s="45"/>
      <c r="I8" s="9" t="s">
        <v>13</v>
      </c>
      <c r="J8" s="33">
        <f t="shared" si="1"/>
        <v>0</v>
      </c>
      <c r="K8" s="29">
        <f t="shared" si="2"/>
        <v>0</v>
      </c>
      <c r="L8" s="29">
        <f t="shared" si="3"/>
        <v>0</v>
      </c>
      <c r="M8" s="29">
        <f t="shared" si="4"/>
        <v>0</v>
      </c>
      <c r="N8" s="34">
        <f t="shared" si="5"/>
        <v>0</v>
      </c>
    </row>
    <row r="9" spans="1:15" ht="15.75" thickBot="1">
      <c r="A9" s="9" t="s">
        <v>14</v>
      </c>
      <c r="B9" s="13">
        <f>Dodávka!B34/$C$32</f>
        <v>0</v>
      </c>
      <c r="C9" s="14">
        <f>Dodávka!C34/$C$32</f>
        <v>0</v>
      </c>
      <c r="D9" s="14">
        <f>Dodávka!D34/$C$32</f>
        <v>0</v>
      </c>
      <c r="E9" s="14">
        <f>Dodávka!E34/$C$32</f>
        <v>0</v>
      </c>
      <c r="F9" s="76">
        <f>Dodávka!F34/$C$32</f>
        <v>0</v>
      </c>
      <c r="G9" s="44">
        <f t="shared" si="0"/>
        <v>0</v>
      </c>
      <c r="H9" s="45"/>
      <c r="I9" s="9" t="s">
        <v>14</v>
      </c>
      <c r="J9" s="33">
        <f t="shared" si="1"/>
        <v>0</v>
      </c>
      <c r="K9" s="29">
        <f t="shared" si="2"/>
        <v>0</v>
      </c>
      <c r="L9" s="29">
        <f t="shared" si="3"/>
        <v>0</v>
      </c>
      <c r="M9" s="29">
        <f t="shared" si="4"/>
        <v>0</v>
      </c>
      <c r="N9" s="34">
        <f t="shared" si="5"/>
        <v>0</v>
      </c>
    </row>
    <row r="10" spans="1:15" ht="15.75" thickBot="1">
      <c r="A10" s="9" t="s">
        <v>15</v>
      </c>
      <c r="B10" s="16">
        <f>Ostatní!B34/$C$32</f>
        <v>0</v>
      </c>
      <c r="C10" s="17">
        <f>Ostatní!C34/$C$32</f>
        <v>0</v>
      </c>
      <c r="D10" s="17">
        <f>Ostatní!D34/$C$32</f>
        <v>0</v>
      </c>
      <c r="E10" s="17">
        <f>Ostatní!E34/$C$32</f>
        <v>0</v>
      </c>
      <c r="F10" s="18">
        <f>Ostatní!F34/$C$32</f>
        <v>0</v>
      </c>
      <c r="G10" s="44">
        <f t="shared" si="0"/>
        <v>0</v>
      </c>
      <c r="H10" s="45"/>
      <c r="I10" s="9" t="s">
        <v>15</v>
      </c>
      <c r="J10" s="35">
        <f t="shared" si="1"/>
        <v>0</v>
      </c>
      <c r="K10" s="36">
        <f t="shared" si="2"/>
        <v>0</v>
      </c>
      <c r="L10" s="36">
        <f t="shared" si="3"/>
        <v>0</v>
      </c>
      <c r="M10" s="36">
        <f t="shared" si="4"/>
        <v>0</v>
      </c>
      <c r="N10" s="37">
        <f t="shared" si="5"/>
        <v>0</v>
      </c>
    </row>
    <row r="11" spans="1:15" ht="15.75" thickBot="1">
      <c r="A11" s="9" t="s">
        <v>22</v>
      </c>
      <c r="B11" s="40">
        <f>SUM(B4:B10)*$B$35</f>
        <v>0</v>
      </c>
      <c r="C11" s="40">
        <f t="shared" ref="C11:F11" si="6">SUM(C4:C10)*$B$35</f>
        <v>0</v>
      </c>
      <c r="D11" s="40">
        <f t="shared" si="6"/>
        <v>0</v>
      </c>
      <c r="E11" s="40">
        <f t="shared" si="6"/>
        <v>0</v>
      </c>
      <c r="F11" s="40">
        <f t="shared" si="6"/>
        <v>0</v>
      </c>
      <c r="G11" s="44">
        <f t="shared" si="0"/>
        <v>0</v>
      </c>
      <c r="H11" s="46"/>
      <c r="I11" s="52" t="s">
        <v>33</v>
      </c>
      <c r="J11" s="53">
        <f>SUM(J5:J8)+J10</f>
        <v>0</v>
      </c>
      <c r="K11" s="53">
        <f>SUM(K5:K8)+K10</f>
        <v>0</v>
      </c>
      <c r="L11" s="53">
        <f>SUM(L5:L8)+L10</f>
        <v>0</v>
      </c>
      <c r="M11" s="53">
        <f>SUM(M5:M8)+M10</f>
        <v>0</v>
      </c>
      <c r="N11" s="53">
        <f>SUM(N5:N8)+N10</f>
        <v>0</v>
      </c>
      <c r="O11" s="49"/>
    </row>
    <row r="12" spans="1:15" ht="15.75" thickBot="1">
      <c r="A12" s="26"/>
      <c r="B12" s="47"/>
      <c r="C12" s="47"/>
      <c r="D12" s="47"/>
      <c r="E12" s="47"/>
      <c r="F12" s="47"/>
      <c r="G12" s="63"/>
      <c r="H12" s="45"/>
      <c r="I12" s="48"/>
      <c r="J12" s="38" t="s">
        <v>26</v>
      </c>
    </row>
    <row r="13" spans="1:15" ht="15.75" thickBot="1">
      <c r="A13" s="5" t="s">
        <v>29</v>
      </c>
      <c r="B13" s="50">
        <f>SUM(B5:B8)+B10</f>
        <v>0</v>
      </c>
      <c r="C13" s="50">
        <f t="shared" ref="C13:F13" si="7">SUM(C5:C8)+C10</f>
        <v>0</v>
      </c>
      <c r="D13" s="50">
        <f t="shared" si="7"/>
        <v>0</v>
      </c>
      <c r="E13" s="50">
        <f t="shared" si="7"/>
        <v>0</v>
      </c>
      <c r="F13" s="51">
        <f t="shared" si="7"/>
        <v>0</v>
      </c>
      <c r="G13" s="45"/>
      <c r="H13" s="45"/>
      <c r="I13" s="48"/>
      <c r="J13" s="38"/>
      <c r="N13" s="48"/>
    </row>
    <row r="14" spans="1:15" ht="15.75" thickBot="1">
      <c r="A14" s="5" t="s">
        <v>30</v>
      </c>
      <c r="B14" s="77">
        <f>B13+B11</f>
        <v>0</v>
      </c>
      <c r="C14" s="77">
        <f t="shared" ref="C14:F14" si="8">C13+C11</f>
        <v>0</v>
      </c>
      <c r="D14" s="50">
        <f t="shared" si="8"/>
        <v>0</v>
      </c>
      <c r="E14" s="50">
        <f t="shared" si="8"/>
        <v>0</v>
      </c>
      <c r="F14" s="50">
        <f t="shared" si="8"/>
        <v>0</v>
      </c>
      <c r="G14" s="45"/>
      <c r="H14" s="45"/>
      <c r="I14" s="73"/>
      <c r="J14" s="73"/>
      <c r="K14" s="73"/>
      <c r="L14" s="73"/>
      <c r="M14" s="73"/>
      <c r="N14" s="73"/>
    </row>
    <row r="15" spans="1:15" ht="13.5" thickBot="1"/>
    <row r="16" spans="1:15" ht="15.75" thickBot="1">
      <c r="A16" s="5" t="s">
        <v>32</v>
      </c>
      <c r="B16" s="19">
        <f>SUM(B4:B10)</f>
        <v>0</v>
      </c>
      <c r="C16" s="19">
        <f>SUM(C4:C10)</f>
        <v>0</v>
      </c>
      <c r="D16" s="19">
        <f>SUM(D4:D10)</f>
        <v>0</v>
      </c>
      <c r="E16" s="19">
        <f>SUM(E4:E10)</f>
        <v>0</v>
      </c>
      <c r="F16" s="19">
        <f>SUM(F4:F10)</f>
        <v>0</v>
      </c>
      <c r="G16" s="41"/>
      <c r="H16" s="41"/>
    </row>
    <row r="17" spans="1:13" ht="15.75" thickBot="1">
      <c r="A17" s="5" t="s">
        <v>31</v>
      </c>
      <c r="B17" s="19">
        <f>SUM(B4:B11)</f>
        <v>0</v>
      </c>
      <c r="C17" s="19">
        <f t="shared" ref="C17:E17" si="9">SUM(C4:C11)</f>
        <v>0</v>
      </c>
      <c r="D17" s="19">
        <f t="shared" si="9"/>
        <v>0</v>
      </c>
      <c r="E17" s="19">
        <f t="shared" si="9"/>
        <v>0</v>
      </c>
      <c r="F17" s="19">
        <f>SUM(F4:F11)</f>
        <v>0</v>
      </c>
      <c r="G17" s="41"/>
      <c r="H17" s="41"/>
      <c r="J17" s="68"/>
      <c r="K17" s="68"/>
      <c r="L17" s="68"/>
      <c r="M17" s="68"/>
    </row>
    <row r="19" spans="1:13">
      <c r="A19" s="25"/>
      <c r="B19" s="25"/>
      <c r="C19" s="25"/>
      <c r="D19" s="25"/>
      <c r="E19" s="25"/>
      <c r="F19" s="25"/>
      <c r="G19" s="25"/>
      <c r="H19" s="25"/>
    </row>
    <row r="20" spans="1:13" ht="13.5" thickBot="1"/>
    <row r="21" spans="1:13" ht="13.5" thickBot="1">
      <c r="A21" s="27" t="s">
        <v>23</v>
      </c>
      <c r="B21" s="39" t="s">
        <v>24</v>
      </c>
    </row>
    <row r="22" spans="1:13">
      <c r="A22" s="38" t="s">
        <v>27</v>
      </c>
    </row>
    <row r="23" spans="1:13" ht="13.5" thickBot="1"/>
    <row r="24" spans="1:13" ht="34.5" thickBot="1">
      <c r="B24" s="28"/>
      <c r="C24" s="98" t="s">
        <v>98</v>
      </c>
      <c r="D24" s="99"/>
      <c r="E24" s="99"/>
      <c r="F24" s="100"/>
      <c r="G24" s="28"/>
    </row>
    <row r="25" spans="1:13" ht="20.25" customHeight="1" thickBot="1">
      <c r="B25" s="94" t="s">
        <v>96</v>
      </c>
      <c r="C25" s="94" t="s">
        <v>7</v>
      </c>
      <c r="D25" s="96" t="s">
        <v>95</v>
      </c>
      <c r="E25" s="97"/>
      <c r="F25" s="94" t="s">
        <v>110</v>
      </c>
    </row>
    <row r="26" spans="1:13" ht="21" customHeight="1" thickBot="1">
      <c r="A26" s="28"/>
      <c r="B26" s="95"/>
      <c r="C26" s="95"/>
      <c r="D26" s="69" t="s">
        <v>90</v>
      </c>
      <c r="E26" s="67" t="s">
        <v>91</v>
      </c>
      <c r="F26" s="95"/>
      <c r="G26" s="28"/>
    </row>
    <row r="27" spans="1:13" ht="21" customHeight="1" thickBot="1">
      <c r="B27" s="71" t="s">
        <v>97</v>
      </c>
      <c r="C27" s="78">
        <v>0</v>
      </c>
      <c r="D27" s="79">
        <v>0</v>
      </c>
      <c r="E27" s="79">
        <v>0</v>
      </c>
      <c r="F27" s="80">
        <v>0</v>
      </c>
    </row>
    <row r="28" spans="1:13" ht="21" customHeight="1"/>
    <row r="29" spans="1:13" ht="21" customHeight="1">
      <c r="G29" s="73"/>
    </row>
    <row r="30" spans="1:13" ht="12.75" customHeight="1">
      <c r="A30" s="48"/>
      <c r="B30" s="48"/>
      <c r="C30" s="72"/>
      <c r="D30" s="72"/>
      <c r="E30" s="72"/>
      <c r="F30" s="72"/>
    </row>
    <row r="31" spans="1:13" ht="12.75" customHeight="1">
      <c r="A31" s="48"/>
      <c r="B31" s="48"/>
      <c r="C31" s="48"/>
      <c r="D31" s="48"/>
      <c r="E31" s="48"/>
      <c r="F31" s="48"/>
    </row>
    <row r="32" spans="1:13" ht="12.75" hidden="1" customHeight="1">
      <c r="A32" s="48"/>
      <c r="B32" s="48" t="s">
        <v>24</v>
      </c>
      <c r="C32" s="48">
        <f>IF(B21="MD",1,8)</f>
        <v>8</v>
      </c>
      <c r="D32" s="48"/>
      <c r="E32" s="48"/>
      <c r="F32" s="48"/>
    </row>
    <row r="33" spans="1:6" ht="12.75" hidden="1" customHeight="1">
      <c r="A33" s="48"/>
      <c r="B33" s="48" t="s">
        <v>113</v>
      </c>
      <c r="C33" s="48"/>
      <c r="D33" s="48"/>
      <c r="E33" s="48"/>
      <c r="F33" s="48"/>
    </row>
    <row r="34" spans="1:6" ht="12.75" customHeight="1">
      <c r="A34" s="48"/>
      <c r="B34" s="48"/>
      <c r="C34" s="48"/>
      <c r="D34" s="48"/>
      <c r="E34" s="48"/>
      <c r="F34" s="48"/>
    </row>
    <row r="35" spans="1:6" ht="12.75" customHeight="1">
      <c r="A35" s="48"/>
      <c r="B35" s="48"/>
      <c r="C35" s="48"/>
      <c r="D35" s="48"/>
      <c r="E35" s="48"/>
      <c r="F35" s="48"/>
    </row>
    <row r="36" spans="1:6" ht="12.75" customHeight="1">
      <c r="C36" s="48"/>
      <c r="D36" s="48"/>
      <c r="E36" s="48"/>
      <c r="F36" s="48"/>
    </row>
    <row r="37" spans="1:6" ht="12.75" customHeight="1"/>
    <row r="38" spans="1:6" ht="12.75" customHeight="1"/>
  </sheetData>
  <sheetProtection password="E931" sheet="1" objects="1" scenarios="1"/>
  <protectedRanges>
    <protectedRange sqref="B21" name="hodnota_zadani"/>
    <protectedRange sqref="C27:F27" name="Souhrn"/>
  </protectedRanges>
  <mergeCells count="7">
    <mergeCell ref="J2:N2"/>
    <mergeCell ref="A2:G2"/>
    <mergeCell ref="B25:B26"/>
    <mergeCell ref="D25:E25"/>
    <mergeCell ref="C24:F24"/>
    <mergeCell ref="C25:C26"/>
    <mergeCell ref="F25:F26"/>
  </mergeCells>
  <conditionalFormatting sqref="G4:H1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dataValidations count="1">
    <dataValidation type="list" showInputMessage="1" showErrorMessage="1" sqref="B21">
      <formula1>$B$32:$B$33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L4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P34"/>
  <sheetViews>
    <sheetView workbookViewId="0">
      <selection activeCell="A12" sqref="A12"/>
    </sheetView>
  </sheetViews>
  <sheetFormatPr defaultRowHeight="12.75"/>
  <cols>
    <col min="1" max="1" width="120.28515625" customWidth="1"/>
  </cols>
  <sheetData>
    <row r="1" spans="1:16" ht="39" customHeight="1" thickBot="1"/>
    <row r="2" spans="1:16" ht="34.5" thickBot="1">
      <c r="A2" s="74" t="s">
        <v>99</v>
      </c>
      <c r="C2" s="91" t="s">
        <v>100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</row>
    <row r="3" spans="1:16">
      <c r="A3" s="83"/>
      <c r="C3" s="54" t="s">
        <v>101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>
      <c r="A4" s="84"/>
      <c r="C4" s="61" t="s">
        <v>102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57"/>
    </row>
    <row r="5" spans="1:16">
      <c r="A5" s="83"/>
      <c r="C5" s="49" t="s">
        <v>103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7"/>
    </row>
    <row r="6" spans="1:16">
      <c r="A6" s="85"/>
      <c r="C6" s="49" t="s">
        <v>104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7"/>
    </row>
    <row r="7" spans="1:16">
      <c r="A7" s="85"/>
      <c r="C7" s="49" t="s">
        <v>105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57"/>
    </row>
    <row r="8" spans="1:16">
      <c r="A8" s="85"/>
      <c r="C8" s="49" t="s">
        <v>106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57"/>
    </row>
    <row r="9" spans="1:16">
      <c r="A9" s="85"/>
      <c r="C9" s="4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57"/>
    </row>
    <row r="10" spans="1:16">
      <c r="A10" s="85"/>
      <c r="C10" s="4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57"/>
    </row>
    <row r="11" spans="1:16">
      <c r="A11" s="85"/>
      <c r="C11" s="4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7"/>
    </row>
    <row r="12" spans="1:16">
      <c r="A12" s="85"/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7"/>
    </row>
    <row r="13" spans="1:16">
      <c r="A13" s="85"/>
      <c r="C13" s="4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7"/>
    </row>
    <row r="14" spans="1:16" ht="13.5" thickBot="1">
      <c r="A14" s="85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</row>
    <row r="15" spans="1:16">
      <c r="A15" s="83"/>
    </row>
    <row r="16" spans="1:16">
      <c r="A16" s="85"/>
    </row>
    <row r="17" spans="1:11">
      <c r="A17" s="85"/>
    </row>
    <row r="18" spans="1:11">
      <c r="A18" s="85"/>
      <c r="K18" s="48"/>
    </row>
    <row r="19" spans="1:11">
      <c r="A19" s="85"/>
    </row>
    <row r="20" spans="1:11">
      <c r="A20" s="85"/>
    </row>
    <row r="21" spans="1:11">
      <c r="A21" s="83"/>
    </row>
    <row r="22" spans="1:11">
      <c r="A22" s="85"/>
    </row>
    <row r="23" spans="1:11">
      <c r="A23" s="85"/>
    </row>
    <row r="24" spans="1:11">
      <c r="A24" s="85"/>
    </row>
    <row r="25" spans="1:11">
      <c r="A25" s="85"/>
    </row>
    <row r="26" spans="1:11">
      <c r="A26" s="85"/>
    </row>
    <row r="27" spans="1:11">
      <c r="A27" s="85"/>
    </row>
    <row r="28" spans="1:11">
      <c r="A28" s="85"/>
    </row>
    <row r="29" spans="1:11">
      <c r="A29" s="85"/>
    </row>
    <row r="30" spans="1:11">
      <c r="A30" s="85"/>
    </row>
    <row r="31" spans="1:11">
      <c r="A31" s="85"/>
    </row>
    <row r="32" spans="1:11">
      <c r="A32" s="85"/>
    </row>
    <row r="33" spans="1:1">
      <c r="A33" s="86"/>
    </row>
    <row r="34" spans="1:1" ht="15">
      <c r="A34" s="87"/>
    </row>
  </sheetData>
  <sheetProtection password="E931" sheet="1" objects="1" scenarios="1"/>
  <protectedRanges>
    <protectedRange sqref="A3:A34" name="Podminky"/>
  </protectedRanges>
  <mergeCells count="1">
    <mergeCell ref="C2:P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34"/>
  <sheetViews>
    <sheetView workbookViewId="0">
      <selection activeCell="A4" sqref="A4:D14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22" ht="39" customHeight="1" thickBot="1"/>
    <row r="2" spans="1:22" ht="34.5" thickBot="1">
      <c r="A2" s="91" t="s">
        <v>7</v>
      </c>
      <c r="B2" s="92"/>
      <c r="C2" s="92"/>
      <c r="D2" s="92"/>
      <c r="E2" s="92"/>
      <c r="F2" s="93"/>
      <c r="H2" s="91" t="s">
        <v>34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49"/>
    </row>
    <row r="3" spans="1:22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H3" s="54" t="s">
        <v>37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</row>
    <row r="4" spans="1:22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H4" s="61" t="s">
        <v>92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57"/>
    </row>
    <row r="5" spans="1:22" ht="13.5" thickBot="1">
      <c r="A5" s="83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H5" s="49" t="s">
        <v>38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57"/>
    </row>
    <row r="6" spans="1:22" ht="13.5" thickBot="1">
      <c r="A6" s="83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  <c r="H6" s="49" t="s">
        <v>39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57"/>
    </row>
    <row r="7" spans="1:22" ht="13.5" thickBot="1">
      <c r="A7" s="83"/>
      <c r="B7" s="20"/>
      <c r="C7" s="20"/>
      <c r="D7" s="21"/>
      <c r="E7" s="6" t="str">
        <f t="shared" si="1"/>
        <v/>
      </c>
      <c r="F7" s="6">
        <f t="shared" si="0"/>
        <v>0</v>
      </c>
      <c r="H7" s="49" t="s">
        <v>40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57"/>
    </row>
    <row r="8" spans="1:22" ht="13.5" thickBot="1">
      <c r="A8" s="83"/>
      <c r="B8" s="20"/>
      <c r="C8" s="20"/>
      <c r="D8" s="21"/>
      <c r="E8" s="6" t="str">
        <f t="shared" si="1"/>
        <v/>
      </c>
      <c r="F8" s="6">
        <f t="shared" si="0"/>
        <v>0</v>
      </c>
      <c r="H8" s="49" t="s">
        <v>41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57"/>
    </row>
    <row r="9" spans="1:22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  <c r="H9" s="49" t="s">
        <v>42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7"/>
    </row>
    <row r="10" spans="1:22" ht="13.5" thickBot="1">
      <c r="A10" s="85"/>
      <c r="B10" s="20"/>
      <c r="C10" s="20"/>
      <c r="D10" s="21"/>
      <c r="E10" s="6" t="str">
        <f t="shared" si="1"/>
        <v/>
      </c>
      <c r="F10" s="6">
        <f t="shared" si="0"/>
        <v>0</v>
      </c>
      <c r="H10" s="49" t="s">
        <v>43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57"/>
    </row>
    <row r="11" spans="1:22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  <c r="H11" s="49" t="s">
        <v>44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57"/>
    </row>
    <row r="12" spans="1:22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  <c r="H12" s="49" t="s">
        <v>45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57"/>
    </row>
    <row r="13" spans="1:22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  <c r="H13" s="49" t="s">
        <v>35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57"/>
    </row>
    <row r="14" spans="1:22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  <c r="H14" s="88" t="s">
        <v>89</v>
      </c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49"/>
    </row>
    <row r="15" spans="1:22" ht="13.5" thickBot="1">
      <c r="A15" s="83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22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1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1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  <c r="P18" s="48"/>
    </row>
    <row r="19" spans="1:1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1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16" ht="13.5" thickBot="1">
      <c r="A21" s="83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1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1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1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1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1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1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1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1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1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1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1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</sheetData>
  <sheetProtection password="E931" sheet="1" objects="1" scenarios="1"/>
  <protectedRanges>
    <protectedRange sqref="A4:D33" name="Analyza"/>
  </protectedRanges>
  <mergeCells count="2">
    <mergeCell ref="A2:F2"/>
    <mergeCell ref="H2:U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W34"/>
  <sheetViews>
    <sheetView workbookViewId="0">
      <selection activeCell="A4" sqref="A4:D23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23" ht="39" customHeight="1" thickBot="1"/>
    <row r="2" spans="1:23" ht="34.5" thickBot="1">
      <c r="A2" s="91" t="s">
        <v>10</v>
      </c>
      <c r="B2" s="92"/>
      <c r="C2" s="92"/>
      <c r="D2" s="92"/>
      <c r="E2" s="92"/>
      <c r="F2" s="93"/>
      <c r="H2" s="91" t="s">
        <v>46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  <c r="W2" s="49"/>
    </row>
    <row r="3" spans="1:23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H3" s="54" t="s">
        <v>47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3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H4" s="49" t="s">
        <v>48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7"/>
    </row>
    <row r="5" spans="1:23" ht="13.5" thickBot="1">
      <c r="A5" s="83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H5" s="49" t="s">
        <v>49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57"/>
    </row>
    <row r="6" spans="1:23" ht="13.5" thickBot="1">
      <c r="A6" s="85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  <c r="H6" s="49" t="s">
        <v>50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57"/>
    </row>
    <row r="7" spans="1:23" ht="13.5" thickBot="1">
      <c r="A7" s="85"/>
      <c r="B7" s="20"/>
      <c r="C7" s="20"/>
      <c r="D7" s="21"/>
      <c r="E7" s="6" t="str">
        <f t="shared" si="1"/>
        <v/>
      </c>
      <c r="F7" s="6">
        <f t="shared" si="0"/>
        <v>0</v>
      </c>
      <c r="H7" s="49" t="s">
        <v>51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57"/>
    </row>
    <row r="8" spans="1:23" ht="13.5" thickBot="1">
      <c r="A8" s="85"/>
      <c r="B8" s="20"/>
      <c r="C8" s="20"/>
      <c r="D8" s="21"/>
      <c r="E8" s="6" t="str">
        <f t="shared" si="1"/>
        <v/>
      </c>
      <c r="F8" s="6">
        <f t="shared" si="0"/>
        <v>0</v>
      </c>
      <c r="H8" s="58" t="s">
        <v>52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0"/>
    </row>
    <row r="9" spans="1:23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</row>
    <row r="10" spans="1:23" ht="13.5" thickBot="1">
      <c r="A10" s="85"/>
      <c r="B10" s="20"/>
      <c r="C10" s="20"/>
      <c r="D10" s="21"/>
      <c r="E10" s="6" t="str">
        <f t="shared" si="1"/>
        <v/>
      </c>
      <c r="F10" s="6">
        <f t="shared" si="0"/>
        <v>0</v>
      </c>
    </row>
    <row r="11" spans="1:23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</row>
    <row r="12" spans="1:23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</row>
    <row r="13" spans="1:23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</row>
    <row r="14" spans="1:23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</row>
    <row r="15" spans="1:23" ht="13.5" thickBot="1">
      <c r="A15" s="85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23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</row>
    <row r="19" spans="1: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6" ht="13.5" thickBot="1">
      <c r="A21" s="85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</sheetData>
  <sheetProtection password="E931" sheet="1" objects="1" scenarios="1"/>
  <protectedRanges>
    <protectedRange sqref="A4:D33" name="Design"/>
  </protectedRanges>
  <mergeCells count="2">
    <mergeCell ref="A2:F2"/>
    <mergeCell ref="H2:V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/>
  <dimension ref="A1:P34"/>
  <sheetViews>
    <sheetView workbookViewId="0">
      <selection activeCell="D4" sqref="A4:D4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16" ht="39" customHeight="1" thickBot="1"/>
    <row r="2" spans="1:16" ht="34.5" thickBot="1">
      <c r="A2" s="91" t="s">
        <v>11</v>
      </c>
      <c r="B2" s="92"/>
      <c r="C2" s="92"/>
      <c r="D2" s="92"/>
      <c r="E2" s="92"/>
      <c r="F2" s="93"/>
      <c r="H2" s="91" t="s">
        <v>53</v>
      </c>
      <c r="I2" s="92"/>
      <c r="J2" s="92"/>
      <c r="K2" s="92"/>
      <c r="L2" s="92"/>
      <c r="M2" s="92"/>
      <c r="N2" s="92"/>
      <c r="O2" s="93"/>
      <c r="P2" s="49"/>
    </row>
    <row r="3" spans="1:16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G3" t="s">
        <v>36</v>
      </c>
      <c r="H3" s="54" t="s">
        <v>54</v>
      </c>
      <c r="I3" s="55"/>
      <c r="J3" s="55"/>
      <c r="K3" s="55"/>
      <c r="L3" s="55"/>
      <c r="M3" s="55"/>
      <c r="N3" s="55"/>
      <c r="O3" s="56"/>
    </row>
    <row r="4" spans="1:16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G4" t="s">
        <v>36</v>
      </c>
      <c r="H4" s="49" t="s">
        <v>55</v>
      </c>
      <c r="I4" s="48"/>
      <c r="J4" s="48"/>
      <c r="K4" s="48"/>
      <c r="L4" s="48"/>
      <c r="M4" s="48"/>
      <c r="N4" s="48"/>
      <c r="O4" s="57"/>
    </row>
    <row r="5" spans="1:16" ht="13.5" thickBot="1">
      <c r="A5" s="83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G5" t="s">
        <v>36</v>
      </c>
      <c r="H5" s="49" t="s">
        <v>56</v>
      </c>
      <c r="I5" s="48"/>
      <c r="J5" s="48"/>
      <c r="K5" s="48"/>
      <c r="L5" s="48"/>
      <c r="M5" s="48"/>
      <c r="N5" s="48"/>
      <c r="O5" s="57"/>
    </row>
    <row r="6" spans="1:16" ht="13.5" thickBot="1">
      <c r="A6" s="83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  <c r="G6" t="s">
        <v>36</v>
      </c>
      <c r="H6" s="49" t="s">
        <v>57</v>
      </c>
      <c r="I6" s="48"/>
      <c r="J6" s="48"/>
      <c r="K6" s="48"/>
      <c r="L6" s="48"/>
      <c r="M6" s="48"/>
      <c r="N6" s="48"/>
      <c r="O6" s="57"/>
    </row>
    <row r="7" spans="1:16" ht="13.5" thickBot="1">
      <c r="A7" s="85"/>
      <c r="B7" s="20"/>
      <c r="C7" s="20"/>
      <c r="D7" s="21"/>
      <c r="E7" s="6" t="str">
        <f t="shared" si="1"/>
        <v/>
      </c>
      <c r="F7" s="6">
        <f t="shared" si="0"/>
        <v>0</v>
      </c>
      <c r="G7" t="s">
        <v>36</v>
      </c>
      <c r="H7" s="49" t="s">
        <v>58</v>
      </c>
      <c r="I7" s="48"/>
      <c r="J7" s="48"/>
      <c r="K7" s="48"/>
      <c r="L7" s="48"/>
      <c r="M7" s="48"/>
      <c r="N7" s="48"/>
      <c r="O7" s="57"/>
    </row>
    <row r="8" spans="1:16" ht="13.5" thickBot="1">
      <c r="A8" s="85"/>
      <c r="B8" s="20"/>
      <c r="C8" s="20"/>
      <c r="D8" s="21"/>
      <c r="E8" s="6" t="str">
        <f t="shared" si="1"/>
        <v/>
      </c>
      <c r="F8" s="6">
        <f t="shared" si="0"/>
        <v>0</v>
      </c>
      <c r="G8" t="s">
        <v>36</v>
      </c>
      <c r="H8" s="49" t="s">
        <v>59</v>
      </c>
      <c r="I8" s="48"/>
      <c r="J8" s="48"/>
      <c r="K8" s="48"/>
      <c r="L8" s="48"/>
      <c r="M8" s="48"/>
      <c r="N8" s="48"/>
      <c r="O8" s="57"/>
    </row>
    <row r="9" spans="1:16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  <c r="G9" t="s">
        <v>36</v>
      </c>
      <c r="H9" s="49" t="s">
        <v>60</v>
      </c>
      <c r="I9" s="48"/>
      <c r="J9" s="48"/>
      <c r="K9" s="48"/>
      <c r="L9" s="48"/>
      <c r="M9" s="48"/>
      <c r="N9" s="48"/>
      <c r="O9" s="57"/>
    </row>
    <row r="10" spans="1:16" ht="13.5" thickBot="1">
      <c r="A10" s="85"/>
      <c r="B10" s="20"/>
      <c r="C10" s="20"/>
      <c r="D10" s="21"/>
      <c r="E10" s="6" t="str">
        <f t="shared" si="1"/>
        <v/>
      </c>
      <c r="F10" s="6">
        <f t="shared" si="0"/>
        <v>0</v>
      </c>
      <c r="G10" t="s">
        <v>36</v>
      </c>
      <c r="H10" s="58" t="s">
        <v>61</v>
      </c>
      <c r="I10" s="59"/>
      <c r="J10" s="59"/>
      <c r="K10" s="59"/>
      <c r="L10" s="59"/>
      <c r="M10" s="59"/>
      <c r="N10" s="59"/>
      <c r="O10" s="60"/>
    </row>
    <row r="11" spans="1:16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</row>
    <row r="12" spans="1:16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</row>
    <row r="13" spans="1:16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</row>
    <row r="14" spans="1:16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</row>
    <row r="15" spans="1:16" ht="13.5" thickBot="1">
      <c r="A15" s="85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16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</row>
    <row r="19" spans="1: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6" ht="13.5" thickBot="1">
      <c r="A21" s="85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</sheetData>
  <sheetProtection password="E931" sheet="1" objects="1" scenarios="1"/>
  <protectedRanges>
    <protectedRange sqref="A4:D33" name="Implementace"/>
  </protectedRanges>
  <mergeCells count="2">
    <mergeCell ref="A2:F2"/>
    <mergeCell ref="H2:O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T36"/>
  <sheetViews>
    <sheetView workbookViewId="0">
      <selection activeCell="A5" sqref="A4:D5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20" ht="39" customHeight="1" thickBot="1"/>
    <row r="2" spans="1:20" ht="34.5" thickBot="1">
      <c r="A2" s="91" t="s">
        <v>12</v>
      </c>
      <c r="B2" s="92"/>
      <c r="C2" s="92"/>
      <c r="D2" s="92"/>
      <c r="E2" s="92"/>
      <c r="F2" s="93"/>
      <c r="H2" s="91" t="s">
        <v>62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1:20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G3" t="s">
        <v>36</v>
      </c>
      <c r="H3" s="54" t="s">
        <v>64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spans="1:20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G4" t="s">
        <v>36</v>
      </c>
      <c r="H4" s="61" t="s">
        <v>71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57"/>
    </row>
    <row r="5" spans="1:20" ht="13.5" thickBot="1">
      <c r="A5" s="85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G5" t="s">
        <v>36</v>
      </c>
      <c r="H5" s="49" t="s">
        <v>72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7"/>
    </row>
    <row r="6" spans="1:20" ht="13.5" thickBot="1">
      <c r="A6" s="85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  <c r="G6" t="s">
        <v>36</v>
      </c>
      <c r="H6" s="62" t="s">
        <v>65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57"/>
    </row>
    <row r="7" spans="1:20" ht="13.5" thickBot="1">
      <c r="A7" s="85"/>
      <c r="B7" s="20"/>
      <c r="C7" s="20"/>
      <c r="D7" s="21"/>
      <c r="E7" s="6" t="str">
        <f t="shared" si="1"/>
        <v/>
      </c>
      <c r="F7" s="6">
        <f t="shared" si="0"/>
        <v>0</v>
      </c>
      <c r="G7" t="s">
        <v>36</v>
      </c>
      <c r="H7" s="62" t="s">
        <v>66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57"/>
    </row>
    <row r="8" spans="1:20" ht="13.5" thickBot="1">
      <c r="A8" s="85"/>
      <c r="B8" s="20"/>
      <c r="C8" s="20"/>
      <c r="D8" s="21"/>
      <c r="E8" s="6" t="str">
        <f t="shared" si="1"/>
        <v/>
      </c>
      <c r="F8" s="6">
        <f t="shared" si="0"/>
        <v>0</v>
      </c>
      <c r="G8" t="s">
        <v>36</v>
      </c>
      <c r="H8" s="62" t="s">
        <v>67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57"/>
    </row>
    <row r="9" spans="1:20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  <c r="G9" t="s">
        <v>36</v>
      </c>
      <c r="H9" s="49" t="s">
        <v>68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7"/>
    </row>
    <row r="10" spans="1:20" ht="13.5" thickBot="1">
      <c r="A10" s="85"/>
      <c r="B10" s="20"/>
      <c r="C10" s="20"/>
      <c r="D10" s="21"/>
      <c r="E10" s="6" t="str">
        <f t="shared" si="1"/>
        <v/>
      </c>
      <c r="F10" s="6">
        <f t="shared" si="0"/>
        <v>0</v>
      </c>
      <c r="G10" t="s">
        <v>36</v>
      </c>
      <c r="H10" s="49" t="s">
        <v>87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57"/>
    </row>
    <row r="11" spans="1:20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  <c r="G11" t="s">
        <v>36</v>
      </c>
      <c r="H11" s="49" t="s">
        <v>69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57"/>
    </row>
    <row r="12" spans="1:20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  <c r="G12" t="s">
        <v>36</v>
      </c>
      <c r="H12" s="49" t="s">
        <v>70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57"/>
    </row>
    <row r="13" spans="1:20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  <c r="H13" s="49" t="s">
        <v>63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57"/>
    </row>
    <row r="14" spans="1:20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  <c r="H14" s="64" t="s">
        <v>88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0" ht="13.5" thickBot="1">
      <c r="A15" s="85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20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</row>
    <row r="19" spans="1: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6" ht="13.5" thickBot="1">
      <c r="A21" s="85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  <row r="35" spans="1:6" ht="13.5" thickBot="1"/>
    <row r="36" spans="1:6" ht="15.75" thickBot="1">
      <c r="A36" s="81" t="s">
        <v>108</v>
      </c>
      <c r="B36" s="82">
        <f>((Přehled!B17-Přehled!B7*(1+Přehled!$B$35)-Přehled!B8*(1+Přehled!$B$35))*Přehled!$C$32*(1.1+Přehled!$B$35))*2/8</f>
        <v>0</v>
      </c>
      <c r="C36" s="82">
        <f>((Přehled!C17-Přehled!C7*(1+Přehled!$B$35)-Přehled!C8*(1+Přehled!$B$35))*Přehled!$C$32*(1.1+Přehled!$B$35))*2/8</f>
        <v>0</v>
      </c>
      <c r="D36" s="82">
        <f>((Přehled!D17-Přehled!D7*(1+Přehled!$B$35)-Přehled!D8*(1+Přehled!$B$35))*Přehled!$C$32*(1.1+Přehled!$B$35))*2/8</f>
        <v>0</v>
      </c>
    </row>
  </sheetData>
  <sheetProtection password="E931" sheet="1" objects="1" scenarios="1"/>
  <protectedRanges>
    <protectedRange sqref="A4:D33" name="Test"/>
  </protectedRanges>
  <mergeCells count="2">
    <mergeCell ref="A2:F2"/>
    <mergeCell ref="H2:T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R36"/>
  <sheetViews>
    <sheetView workbookViewId="0">
      <selection activeCell="D4" sqref="A4:D4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18" ht="39" customHeight="1" thickBot="1"/>
    <row r="2" spans="1:18" ht="34.5" thickBot="1">
      <c r="A2" s="91" t="s">
        <v>20</v>
      </c>
      <c r="B2" s="92"/>
      <c r="C2" s="92"/>
      <c r="D2" s="92"/>
      <c r="E2" s="92"/>
      <c r="F2" s="93"/>
      <c r="H2" s="91" t="s">
        <v>73</v>
      </c>
      <c r="I2" s="92"/>
      <c r="J2" s="92"/>
      <c r="K2" s="92"/>
      <c r="L2" s="92"/>
      <c r="M2" s="92"/>
      <c r="N2" s="92"/>
      <c r="O2" s="92"/>
      <c r="P2" s="92"/>
      <c r="Q2" s="92"/>
      <c r="R2" s="93"/>
    </row>
    <row r="3" spans="1:18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G3" t="s">
        <v>36</v>
      </c>
      <c r="H3" s="54" t="s">
        <v>74</v>
      </c>
      <c r="I3" s="55"/>
      <c r="J3" s="55"/>
      <c r="K3" s="55"/>
      <c r="L3" s="55"/>
      <c r="M3" s="55"/>
      <c r="N3" s="55"/>
      <c r="O3" s="55"/>
      <c r="P3" s="55"/>
      <c r="Q3" s="55"/>
      <c r="R3" s="56"/>
    </row>
    <row r="4" spans="1:18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G4" t="s">
        <v>36</v>
      </c>
      <c r="H4" s="62" t="s">
        <v>75</v>
      </c>
      <c r="I4" s="48"/>
      <c r="J4" s="48"/>
      <c r="K4" s="48"/>
      <c r="L4" s="48"/>
      <c r="M4" s="48"/>
      <c r="N4" s="48"/>
      <c r="O4" s="48"/>
      <c r="P4" s="48"/>
      <c r="Q4" s="48"/>
      <c r="R4" s="57"/>
    </row>
    <row r="5" spans="1:18" ht="13.5" thickBot="1">
      <c r="A5" s="85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G5" t="s">
        <v>36</v>
      </c>
      <c r="H5" s="62" t="s">
        <v>76</v>
      </c>
      <c r="I5" s="48"/>
      <c r="J5" s="48"/>
      <c r="K5" s="48"/>
      <c r="L5" s="48"/>
      <c r="M5" s="48"/>
      <c r="N5" s="48"/>
      <c r="O5" s="48"/>
      <c r="P5" s="48"/>
      <c r="Q5" s="48"/>
      <c r="R5" s="57"/>
    </row>
    <row r="6" spans="1:18" ht="13.5" thickBot="1">
      <c r="A6" s="85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  <c r="G6" t="s">
        <v>36</v>
      </c>
      <c r="H6" s="62" t="s">
        <v>77</v>
      </c>
      <c r="I6" s="48"/>
      <c r="J6" s="48"/>
      <c r="K6" s="48"/>
      <c r="L6" s="48"/>
      <c r="M6" s="48"/>
      <c r="N6" s="48"/>
      <c r="O6" s="48"/>
      <c r="P6" s="48"/>
      <c r="Q6" s="48"/>
      <c r="R6" s="57"/>
    </row>
    <row r="7" spans="1:18" ht="13.5" thickBot="1">
      <c r="A7" s="85"/>
      <c r="B7" s="20"/>
      <c r="C7" s="20"/>
      <c r="D7" s="21"/>
      <c r="E7" s="6" t="str">
        <f t="shared" si="1"/>
        <v/>
      </c>
      <c r="F7" s="6">
        <f t="shared" si="0"/>
        <v>0</v>
      </c>
      <c r="G7" t="s">
        <v>36</v>
      </c>
      <c r="H7" s="70" t="s">
        <v>93</v>
      </c>
      <c r="I7" s="48"/>
      <c r="J7" s="48"/>
      <c r="K7" s="48"/>
      <c r="L7" s="48"/>
      <c r="M7" s="48"/>
      <c r="N7" s="48"/>
      <c r="O7" s="48"/>
      <c r="P7" s="48"/>
      <c r="Q7" s="48"/>
      <c r="R7" s="57"/>
    </row>
    <row r="8" spans="1:18" ht="13.5" thickBot="1">
      <c r="A8" s="85"/>
      <c r="B8" s="20"/>
      <c r="C8" s="20"/>
      <c r="D8" s="21"/>
      <c r="E8" s="6" t="str">
        <f t="shared" si="1"/>
        <v/>
      </c>
      <c r="F8" s="6">
        <f t="shared" si="0"/>
        <v>0</v>
      </c>
      <c r="G8" t="s">
        <v>36</v>
      </c>
      <c r="H8" s="70" t="s">
        <v>94</v>
      </c>
      <c r="I8" s="48"/>
      <c r="J8" s="48"/>
      <c r="K8" s="48"/>
      <c r="L8" s="48"/>
      <c r="M8" s="48"/>
      <c r="N8" s="48"/>
      <c r="O8" s="48"/>
      <c r="P8" s="48"/>
      <c r="Q8" s="48"/>
      <c r="R8" s="57"/>
    </row>
    <row r="9" spans="1:18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  <c r="H9" s="49" t="s">
        <v>78</v>
      </c>
      <c r="I9" s="48"/>
      <c r="J9" s="48"/>
      <c r="K9" s="48"/>
      <c r="L9" s="48"/>
      <c r="M9" s="48"/>
      <c r="N9" s="48"/>
      <c r="O9" s="48"/>
      <c r="P9" s="48"/>
      <c r="Q9" s="48"/>
      <c r="R9" s="57"/>
    </row>
    <row r="10" spans="1:18" ht="13.5" thickBot="1">
      <c r="A10" s="85"/>
      <c r="B10" s="20"/>
      <c r="C10" s="20"/>
      <c r="D10" s="21"/>
      <c r="E10" s="6" t="str">
        <f t="shared" si="1"/>
        <v/>
      </c>
      <c r="F10" s="6">
        <f t="shared" si="0"/>
        <v>0</v>
      </c>
      <c r="H10" s="58" t="s">
        <v>79</v>
      </c>
      <c r="I10" s="59"/>
      <c r="J10" s="59"/>
      <c r="K10" s="59"/>
      <c r="L10" s="59"/>
      <c r="M10" s="59"/>
      <c r="N10" s="59"/>
      <c r="O10" s="59"/>
      <c r="P10" s="59"/>
      <c r="Q10" s="59"/>
      <c r="R10" s="60"/>
    </row>
    <row r="11" spans="1:18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</row>
    <row r="12" spans="1:18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</row>
    <row r="13" spans="1:18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</row>
    <row r="14" spans="1:18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</row>
    <row r="15" spans="1:18" ht="13.5" thickBot="1">
      <c r="A15" s="85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18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</row>
    <row r="19" spans="1: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6" ht="13.5" thickBot="1">
      <c r="A21" s="85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  <row r="35" spans="1:6" ht="13.5" thickBot="1"/>
    <row r="36" spans="1:6" ht="15.75" thickBot="1">
      <c r="A36" s="81" t="s">
        <v>107</v>
      </c>
      <c r="B36" s="82">
        <f>((Přehled!B17-Přehled!B8*(1+Přehled!$B$35))*Přehled!$C$32)/9</f>
        <v>0</v>
      </c>
      <c r="C36" s="82">
        <f>((Přehled!C17-Přehled!C8*(1+Přehled!$B$35))*Přehled!$C$32)/9</f>
        <v>0</v>
      </c>
      <c r="D36" s="82">
        <f>((Přehled!D17-Přehled!D8*(1+Přehled!$B$35))*Přehled!$C$32)/9</f>
        <v>0</v>
      </c>
    </row>
  </sheetData>
  <sheetProtection password="E931" sheet="1" objects="1" scenarios="1"/>
  <protectedRanges>
    <protectedRange sqref="A4:D33" name="PM"/>
  </protectedRanges>
  <mergeCells count="2">
    <mergeCell ref="A2:F2"/>
    <mergeCell ref="H2:R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W34"/>
  <sheetViews>
    <sheetView workbookViewId="0">
      <selection activeCell="A42" sqref="A42"/>
    </sheetView>
  </sheetViews>
  <sheetFormatPr defaultRowHeight="12.75"/>
  <cols>
    <col min="1" max="1" width="100.7109375" customWidth="1"/>
    <col min="2" max="2" width="9.85546875" customWidth="1"/>
    <col min="3" max="3" width="10.140625" customWidth="1"/>
    <col min="4" max="4" width="14.5703125" customWidth="1"/>
    <col min="5" max="5" width="11" customWidth="1"/>
    <col min="6" max="6" width="10.7109375" customWidth="1"/>
  </cols>
  <sheetData>
    <row r="1" spans="1:23" ht="39" customHeight="1" thickBot="1"/>
    <row r="2" spans="1:23" ht="34.5" thickBot="1">
      <c r="A2" s="91" t="s">
        <v>14</v>
      </c>
      <c r="B2" s="92"/>
      <c r="C2" s="92"/>
      <c r="D2" s="92"/>
      <c r="E2" s="92"/>
      <c r="F2" s="93"/>
      <c r="H2" s="91" t="s">
        <v>80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3"/>
    </row>
    <row r="3" spans="1:23" ht="15.75" thickBot="1">
      <c r="A3" s="5" t="s">
        <v>6</v>
      </c>
      <c r="B3" s="8" t="str">
        <f>CONCATENATE("Min (",Přehled!$B$21,")")</f>
        <v>Min (MH)</v>
      </c>
      <c r="C3" s="5" t="str">
        <f>CONCATENATE("Max (",Přehled!$B$21,")")</f>
        <v>Max (MH)</v>
      </c>
      <c r="D3" s="5" t="str">
        <f>CONCATENATE("Nej. prav. (",Přehled!$B$21,")")</f>
        <v>Nej. prav. (MH)</v>
      </c>
      <c r="E3" s="5" t="str">
        <f>CONCATENATE("Prům. (",Přehled!$B$21,")")</f>
        <v>Prům. (MH)</v>
      </c>
      <c r="F3" s="5" t="str">
        <f>CONCATENATE("Oček. (",Přehled!$B$21,")")</f>
        <v>Oček. (MH)</v>
      </c>
      <c r="G3" t="s">
        <v>36</v>
      </c>
      <c r="H3" s="49" t="s">
        <v>81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6"/>
    </row>
    <row r="4" spans="1:23" ht="13.5" thickBot="1">
      <c r="A4" s="84"/>
      <c r="B4" s="20"/>
      <c r="C4" s="20"/>
      <c r="D4" s="21"/>
      <c r="E4" s="6" t="str">
        <f>IFERROR(AVERAGE(B4,C4),"")</f>
        <v/>
      </c>
      <c r="F4" s="6">
        <f>(B4+4*D4+C4)/6</f>
        <v>0</v>
      </c>
      <c r="G4" t="s">
        <v>36</v>
      </c>
      <c r="H4" s="49" t="s">
        <v>82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57"/>
    </row>
    <row r="5" spans="1:23" ht="13.5" thickBot="1">
      <c r="A5" s="83"/>
      <c r="B5" s="20"/>
      <c r="C5" s="20"/>
      <c r="D5" s="21"/>
      <c r="E5" s="6" t="str">
        <f>IFERROR(AVERAGE(B5,C5),"")</f>
        <v/>
      </c>
      <c r="F5" s="6">
        <f t="shared" ref="F5:F33" si="0">(B5+4*D5+C5)/6</f>
        <v>0</v>
      </c>
      <c r="G5" s="66" t="s">
        <v>36</v>
      </c>
      <c r="H5" s="65" t="s">
        <v>112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49"/>
    </row>
    <row r="6" spans="1:23" ht="13.5" thickBot="1">
      <c r="A6" s="85"/>
      <c r="B6" s="20"/>
      <c r="C6" s="20"/>
      <c r="D6" s="21"/>
      <c r="E6" s="6" t="str">
        <f t="shared" ref="E6:E33" si="1">IFERROR(AVERAGE(B6,C6),"")</f>
        <v/>
      </c>
      <c r="F6" s="6">
        <f t="shared" si="0"/>
        <v>0</v>
      </c>
      <c r="G6" t="s">
        <v>36</v>
      </c>
    </row>
    <row r="7" spans="1:23" ht="13.5" thickBot="1">
      <c r="A7" s="85"/>
      <c r="B7" s="20"/>
      <c r="C7" s="20"/>
      <c r="D7" s="21"/>
      <c r="E7" s="6" t="str">
        <f t="shared" si="1"/>
        <v/>
      </c>
      <c r="F7" s="6">
        <f t="shared" si="0"/>
        <v>0</v>
      </c>
      <c r="G7" t="s">
        <v>36</v>
      </c>
    </row>
    <row r="8" spans="1:23" ht="13.5" thickBot="1">
      <c r="A8" s="85"/>
      <c r="B8" s="20"/>
      <c r="C8" s="20"/>
      <c r="D8" s="21"/>
      <c r="E8" s="6" t="str">
        <f t="shared" si="1"/>
        <v/>
      </c>
      <c r="F8" s="6">
        <f t="shared" si="0"/>
        <v>0</v>
      </c>
      <c r="G8" t="s">
        <v>36</v>
      </c>
    </row>
    <row r="9" spans="1:23" ht="13.5" thickBot="1">
      <c r="A9" s="85"/>
      <c r="B9" s="20"/>
      <c r="C9" s="20"/>
      <c r="D9" s="21"/>
      <c r="E9" s="6" t="str">
        <f t="shared" si="1"/>
        <v/>
      </c>
      <c r="F9" s="6">
        <f t="shared" si="0"/>
        <v>0</v>
      </c>
    </row>
    <row r="10" spans="1:23" ht="13.5" thickBot="1">
      <c r="A10" s="83"/>
      <c r="B10" s="20"/>
      <c r="C10" s="20"/>
      <c r="D10" s="21"/>
      <c r="E10" s="6" t="str">
        <f t="shared" si="1"/>
        <v/>
      </c>
      <c r="F10" s="6">
        <f t="shared" si="0"/>
        <v>0</v>
      </c>
    </row>
    <row r="11" spans="1:23" ht="13.5" thickBot="1">
      <c r="A11" s="85"/>
      <c r="B11" s="20"/>
      <c r="C11" s="20"/>
      <c r="D11" s="21"/>
      <c r="E11" s="6" t="str">
        <f t="shared" si="1"/>
        <v/>
      </c>
      <c r="F11" s="6">
        <f t="shared" si="0"/>
        <v>0</v>
      </c>
    </row>
    <row r="12" spans="1:23" ht="13.5" thickBot="1">
      <c r="A12" s="85"/>
      <c r="B12" s="20"/>
      <c r="C12" s="20"/>
      <c r="D12" s="21"/>
      <c r="E12" s="6" t="str">
        <f t="shared" si="1"/>
        <v/>
      </c>
      <c r="F12" s="6">
        <f t="shared" si="0"/>
        <v>0</v>
      </c>
    </row>
    <row r="13" spans="1:23" ht="13.5" thickBot="1">
      <c r="A13" s="85"/>
      <c r="B13" s="20"/>
      <c r="C13" s="20"/>
      <c r="D13" s="21"/>
      <c r="E13" s="6" t="str">
        <f t="shared" si="1"/>
        <v/>
      </c>
      <c r="F13" s="6">
        <f t="shared" si="0"/>
        <v>0</v>
      </c>
    </row>
    <row r="14" spans="1:23" ht="13.5" thickBot="1">
      <c r="A14" s="85"/>
      <c r="B14" s="20"/>
      <c r="C14" s="20"/>
      <c r="D14" s="21"/>
      <c r="E14" s="6" t="str">
        <f t="shared" si="1"/>
        <v/>
      </c>
      <c r="F14" s="6">
        <f t="shared" si="0"/>
        <v>0</v>
      </c>
    </row>
    <row r="15" spans="1:23" ht="13.5" thickBot="1">
      <c r="A15" s="85"/>
      <c r="B15" s="20"/>
      <c r="C15" s="20"/>
      <c r="D15" s="21"/>
      <c r="E15" s="6" t="str">
        <f t="shared" si="1"/>
        <v/>
      </c>
      <c r="F15" s="6">
        <f t="shared" si="0"/>
        <v>0</v>
      </c>
    </row>
    <row r="16" spans="1:23" ht="13.5" thickBot="1">
      <c r="A16" s="85"/>
      <c r="B16" s="20"/>
      <c r="C16" s="20"/>
      <c r="D16" s="21"/>
      <c r="E16" s="6" t="str">
        <f t="shared" si="1"/>
        <v/>
      </c>
      <c r="F16" s="6">
        <f t="shared" si="0"/>
        <v>0</v>
      </c>
    </row>
    <row r="17" spans="1:6" ht="13.5" thickBot="1">
      <c r="A17" s="85"/>
      <c r="B17" s="20"/>
      <c r="C17" s="20"/>
      <c r="D17" s="21"/>
      <c r="E17" s="6" t="str">
        <f t="shared" si="1"/>
        <v/>
      </c>
      <c r="F17" s="6">
        <f t="shared" si="0"/>
        <v>0</v>
      </c>
    </row>
    <row r="18" spans="1:6" ht="13.5" thickBot="1">
      <c r="A18" s="85"/>
      <c r="B18" s="20"/>
      <c r="C18" s="20"/>
      <c r="D18" s="21"/>
      <c r="E18" s="6" t="str">
        <f t="shared" si="1"/>
        <v/>
      </c>
      <c r="F18" s="6">
        <f t="shared" si="0"/>
        <v>0</v>
      </c>
    </row>
    <row r="19" spans="1:6" ht="13.5" thickBot="1">
      <c r="A19" s="85"/>
      <c r="B19" s="20"/>
      <c r="C19" s="20"/>
      <c r="D19" s="21"/>
      <c r="E19" s="6" t="str">
        <f t="shared" si="1"/>
        <v/>
      </c>
      <c r="F19" s="6">
        <f t="shared" si="0"/>
        <v>0</v>
      </c>
    </row>
    <row r="20" spans="1:6" ht="13.5" thickBot="1">
      <c r="A20" s="85"/>
      <c r="B20" s="20"/>
      <c r="C20" s="20"/>
      <c r="D20" s="21"/>
      <c r="E20" s="6" t="str">
        <f t="shared" si="1"/>
        <v/>
      </c>
      <c r="F20" s="6">
        <f t="shared" si="0"/>
        <v>0</v>
      </c>
    </row>
    <row r="21" spans="1:6" ht="13.5" thickBot="1">
      <c r="A21" s="85"/>
      <c r="B21" s="20"/>
      <c r="C21" s="20"/>
      <c r="D21" s="21"/>
      <c r="E21" s="6" t="str">
        <f t="shared" si="1"/>
        <v/>
      </c>
      <c r="F21" s="6">
        <f t="shared" si="0"/>
        <v>0</v>
      </c>
    </row>
    <row r="22" spans="1:6" ht="13.5" thickBot="1">
      <c r="A22" s="85"/>
      <c r="B22" s="20"/>
      <c r="C22" s="20"/>
      <c r="D22" s="21"/>
      <c r="E22" s="6" t="str">
        <f t="shared" si="1"/>
        <v/>
      </c>
      <c r="F22" s="6">
        <f t="shared" si="0"/>
        <v>0</v>
      </c>
    </row>
    <row r="23" spans="1:6" ht="13.5" thickBot="1">
      <c r="A23" s="85"/>
      <c r="B23" s="20"/>
      <c r="C23" s="20"/>
      <c r="D23" s="21"/>
      <c r="E23" s="6" t="str">
        <f t="shared" si="1"/>
        <v/>
      </c>
      <c r="F23" s="6">
        <f t="shared" si="0"/>
        <v>0</v>
      </c>
    </row>
    <row r="24" spans="1:6" ht="13.5" thickBot="1">
      <c r="A24" s="85"/>
      <c r="B24" s="20"/>
      <c r="C24" s="20"/>
      <c r="D24" s="21"/>
      <c r="E24" s="6" t="str">
        <f t="shared" si="1"/>
        <v/>
      </c>
      <c r="F24" s="6">
        <f t="shared" si="0"/>
        <v>0</v>
      </c>
    </row>
    <row r="25" spans="1:6" ht="13.5" thickBot="1">
      <c r="A25" s="85"/>
      <c r="B25" s="20"/>
      <c r="C25" s="20"/>
      <c r="D25" s="21"/>
      <c r="E25" s="6" t="str">
        <f t="shared" si="1"/>
        <v/>
      </c>
      <c r="F25" s="6">
        <f t="shared" si="0"/>
        <v>0</v>
      </c>
    </row>
    <row r="26" spans="1:6" ht="13.5" thickBot="1">
      <c r="A26" s="85"/>
      <c r="B26" s="20"/>
      <c r="C26" s="20"/>
      <c r="D26" s="21"/>
      <c r="E26" s="6" t="str">
        <f t="shared" si="1"/>
        <v/>
      </c>
      <c r="F26" s="6">
        <f t="shared" si="0"/>
        <v>0</v>
      </c>
    </row>
    <row r="27" spans="1:6" ht="13.5" thickBot="1">
      <c r="A27" s="85"/>
      <c r="B27" s="20"/>
      <c r="C27" s="20"/>
      <c r="D27" s="21"/>
      <c r="E27" s="6" t="str">
        <f t="shared" si="1"/>
        <v/>
      </c>
      <c r="F27" s="6">
        <f t="shared" si="0"/>
        <v>0</v>
      </c>
    </row>
    <row r="28" spans="1:6" ht="13.5" thickBot="1">
      <c r="A28" s="85"/>
      <c r="B28" s="20"/>
      <c r="C28" s="20"/>
      <c r="D28" s="21"/>
      <c r="E28" s="6" t="str">
        <f t="shared" si="1"/>
        <v/>
      </c>
      <c r="F28" s="6">
        <f t="shared" si="0"/>
        <v>0</v>
      </c>
    </row>
    <row r="29" spans="1:6" ht="13.5" thickBot="1">
      <c r="A29" s="85"/>
      <c r="B29" s="20"/>
      <c r="C29" s="20"/>
      <c r="D29" s="21"/>
      <c r="E29" s="6" t="str">
        <f t="shared" si="1"/>
        <v/>
      </c>
      <c r="F29" s="6">
        <f t="shared" si="0"/>
        <v>0</v>
      </c>
    </row>
    <row r="30" spans="1:6" ht="13.5" thickBot="1">
      <c r="A30" s="85"/>
      <c r="B30" s="20"/>
      <c r="C30" s="20"/>
      <c r="D30" s="21"/>
      <c r="E30" s="6" t="str">
        <f t="shared" si="1"/>
        <v/>
      </c>
      <c r="F30" s="6">
        <f t="shared" si="0"/>
        <v>0</v>
      </c>
    </row>
    <row r="31" spans="1:6" ht="13.5" thickBot="1">
      <c r="A31" s="85"/>
      <c r="B31" s="20"/>
      <c r="C31" s="20"/>
      <c r="D31" s="21"/>
      <c r="E31" s="6" t="str">
        <f t="shared" si="1"/>
        <v/>
      </c>
      <c r="F31" s="6">
        <f t="shared" si="0"/>
        <v>0</v>
      </c>
    </row>
    <row r="32" spans="1:6" ht="13.5" thickBot="1">
      <c r="A32" s="85"/>
      <c r="B32" s="20"/>
      <c r="C32" s="20"/>
      <c r="D32" s="21"/>
      <c r="E32" s="6" t="str">
        <f t="shared" si="1"/>
        <v/>
      </c>
      <c r="F32" s="6">
        <f t="shared" si="0"/>
        <v>0</v>
      </c>
    </row>
    <row r="33" spans="1:6" ht="13.5" thickBot="1">
      <c r="A33" s="86"/>
      <c r="B33" s="22"/>
      <c r="C33" s="22"/>
      <c r="D33" s="23"/>
      <c r="E33" s="7" t="str">
        <f t="shared" si="1"/>
        <v/>
      </c>
      <c r="F33" s="7">
        <f t="shared" si="0"/>
        <v>0</v>
      </c>
    </row>
    <row r="34" spans="1:6" ht="15.75" thickBot="1">
      <c r="A34" s="5" t="s">
        <v>8</v>
      </c>
      <c r="B34" s="8">
        <f>SUM(B4:B33)</f>
        <v>0</v>
      </c>
      <c r="C34" s="8">
        <f>SUM(C4:C33)</f>
        <v>0</v>
      </c>
      <c r="D34" s="8">
        <f>SUM(D4:D33)</f>
        <v>0</v>
      </c>
      <c r="E34" s="8">
        <f>SUM(E4:E33)</f>
        <v>0</v>
      </c>
      <c r="F34" s="8">
        <f>SUM(F4:F33)</f>
        <v>0</v>
      </c>
    </row>
  </sheetData>
  <sheetProtection password="E931" sheet="1" objects="1" scenarios="1"/>
  <protectedRanges>
    <protectedRange sqref="A4:D33" name="Dodavka"/>
  </protectedRanges>
  <mergeCells count="2">
    <mergeCell ref="A2:F2"/>
    <mergeCell ref="H2:V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Hlavička</vt:lpstr>
      <vt:lpstr>Přehled</vt:lpstr>
      <vt:lpstr>Předpoklady</vt:lpstr>
      <vt:lpstr>Analýza</vt:lpstr>
      <vt:lpstr>Design</vt:lpstr>
      <vt:lpstr>Implementace</vt:lpstr>
      <vt:lpstr>Testování</vt:lpstr>
      <vt:lpstr>PM</vt:lpstr>
      <vt:lpstr>Dodávka</vt:lpstr>
      <vt:lpstr>Ostatní</vt:lpstr>
    </vt:vector>
  </TitlesOfParts>
  <Company>Profinit,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Metodika odhadů</dc:title>
  <dc:creator>mpetrik</dc:creator>
  <cp:keywords>odhady</cp:keywords>
  <dc:description>Tabulka pro podporu tvorby odhadů</dc:description>
  <cp:lastModifiedBy>vjinoch</cp:lastModifiedBy>
  <dcterms:created xsi:type="dcterms:W3CDTF">2009-02-11T14:15:16Z</dcterms:created>
  <dcterms:modified xsi:type="dcterms:W3CDTF">2015-10-26T06:33:16Z</dcterms:modified>
</cp:coreProperties>
</file>